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4655" windowHeight="7620" tabRatio="773" firstSheet="2" activeTab="3"/>
  </bookViews>
  <sheets>
    <sheet name="Figures 12.15a, b" sheetId="14" r:id="rId1"/>
    <sheet name="Figures 12.16a, b" sheetId="15" r:id="rId2"/>
    <sheet name="Figure 12.17" sheetId="16" r:id="rId3"/>
    <sheet name="Figures 12.18a,b" sheetId="17" r:id="rId4"/>
    <sheet name="Figure 12.19" sheetId="18" r:id="rId5"/>
    <sheet name="Figure 12.20" sheetId="19" r:id="rId6"/>
    <sheet name="Figure 12.21" sheetId="20" r:id="rId7"/>
    <sheet name="Figure 12.22" sheetId="21" r:id="rId8"/>
    <sheet name="Figure 12.23" sheetId="22" r:id="rId9"/>
    <sheet name="Figure 12.24" sheetId="23" r:id="rId10"/>
    <sheet name="Figure 12.25" sheetId="24" r:id="rId11"/>
  </sheets>
  <externalReferences>
    <externalReference r:id="rId12"/>
  </externalReferences>
  <definedNames>
    <definedName name="CBWorkbookPriority" hidden="1">-728570542</definedName>
    <definedName name="_xlnm.Print_Area" localSheetId="4">'Figure 12.19'!$A$1:$K$67</definedName>
    <definedName name="_xlnm.Print_Area" localSheetId="5">'Figure 12.20'!$A$1:$K$67</definedName>
    <definedName name="solver_adj" localSheetId="2" hidden="1">'Figure 12.17'!$B$153:$B$155</definedName>
    <definedName name="solver_adj" localSheetId="0" hidden="1">'Figures 12.15a, b'!$B$134:$B$136</definedName>
    <definedName name="solver_adj" localSheetId="1" hidden="1">'Figures 12.16a, b'!$B$134:$B$136</definedName>
    <definedName name="solver_adj" localSheetId="3" hidden="1">'Figures 12.18a,b'!$B$134:$B$136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dia" localSheetId="2" hidden="1">5</definedName>
    <definedName name="solver_dia" localSheetId="0" hidden="1">5</definedName>
    <definedName name="solver_dia" localSheetId="1" hidden="1">5</definedName>
    <definedName name="solver_dia" localSheetId="3" hidden="1">5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eng" localSheetId="2" hidden="1">1</definedName>
    <definedName name="solver_eng" localSheetId="0" hidden="1">1</definedName>
    <definedName name="solver_eng" localSheetId="1" hidden="1">1</definedName>
    <definedName name="solver_eng" localSheetId="3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iao" localSheetId="2" hidden="1">0</definedName>
    <definedName name="solver_iao" localSheetId="0" hidden="1">0</definedName>
    <definedName name="solver_iao" localSheetId="1" hidden="1">0</definedName>
    <definedName name="solver_iao" localSheetId="3" hidden="1">0</definedName>
    <definedName name="solver_ifs" localSheetId="2" hidden="1">0</definedName>
    <definedName name="solver_ifs" localSheetId="0" hidden="1">0</definedName>
    <definedName name="solver_ifs" localSheetId="1" hidden="1">0</definedName>
    <definedName name="solver_ifs" localSheetId="3" hidden="1">0</definedName>
    <definedName name="solver_irs" localSheetId="2" hidden="1">0</definedName>
    <definedName name="solver_irs" localSheetId="0" hidden="1">0</definedName>
    <definedName name="solver_irs" localSheetId="1" hidden="1">0</definedName>
    <definedName name="solver_irs" localSheetId="3" hidden="1">0</definedName>
    <definedName name="solver_ism" localSheetId="2" hidden="1">0</definedName>
    <definedName name="solver_ism" localSheetId="0" hidden="1">0</definedName>
    <definedName name="solver_ism" localSheetId="1" hidden="1">0</definedName>
    <definedName name="solver_ism" localSheetId="3" hidden="1">0</definedName>
    <definedName name="solver_itr" localSheetId="2" hidden="1">1000</definedName>
    <definedName name="solver_itr" localSheetId="0" hidden="1">1000</definedName>
    <definedName name="solver_itr" localSheetId="1" hidden="1">1000</definedName>
    <definedName name="solver_itr" localSheetId="3" hidden="1">1000</definedName>
    <definedName name="solver_lin" localSheetId="2" hidden="1">2</definedName>
    <definedName name="solver_lin" localSheetId="0" hidden="1">2</definedName>
    <definedName name="solver_lin" localSheetId="1" hidden="1">2</definedName>
    <definedName name="solver_lin" localSheetId="3" hidden="1">2</definedName>
    <definedName name="solver_lva" localSheetId="2" hidden="1">2</definedName>
    <definedName name="solver_lva" localSheetId="0" hidden="1">2</definedName>
    <definedName name="solver_lva" localSheetId="1" hidden="1">2</definedName>
    <definedName name="solver_lva" localSheetId="3" hidden="1">2</definedName>
    <definedName name="solver_mda" localSheetId="2" hidden="1">1</definedName>
    <definedName name="solver_mda" localSheetId="0" hidden="1">1</definedName>
    <definedName name="solver_mda" localSheetId="1" hidden="1">1</definedName>
    <definedName name="solver_mda" localSheetId="3" hidden="1">1</definedName>
    <definedName name="solver_mip" localSheetId="2" hidden="1">5000</definedName>
    <definedName name="solver_mip" localSheetId="0" hidden="1">5000</definedName>
    <definedName name="solver_mip" localSheetId="1" hidden="1">5000</definedName>
    <definedName name="solver_mip" localSheetId="3" hidden="1">5000</definedName>
    <definedName name="solver_mod" localSheetId="2" hidden="1">5</definedName>
    <definedName name="solver_mod" localSheetId="0" hidden="1">5</definedName>
    <definedName name="solver_mod" localSheetId="1" hidden="1">5</definedName>
    <definedName name="solver_mod" localSheetId="3" hidden="1">5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mtr" localSheetId="2" hidden="1">0</definedName>
    <definedName name="solver_mtr" localSheetId="0" hidden="1">0</definedName>
    <definedName name="solver_mtr" localSheetId="1" hidden="1">0</definedName>
    <definedName name="solver_mtr" localSheetId="3" hidden="1">0</definedName>
    <definedName name="solver_neg" localSheetId="2" hidden="1">2</definedName>
    <definedName name="solver_neg" localSheetId="0" hidden="1">2</definedName>
    <definedName name="solver_neg" localSheetId="1" hidden="1">2</definedName>
    <definedName name="solver_neg" localSheetId="3" hidden="1">2</definedName>
    <definedName name="solver_nod" localSheetId="2" hidden="1">5000</definedName>
    <definedName name="solver_nod" localSheetId="0" hidden="1">5000</definedName>
    <definedName name="solver_nod" localSheetId="1" hidden="1">5000</definedName>
    <definedName name="solver_nod" localSheetId="3" hidden="1">5000</definedName>
    <definedName name="solver_ntr" localSheetId="2" hidden="1">0</definedName>
    <definedName name="solver_ntr" localSheetId="0" hidden="1">0</definedName>
    <definedName name="solver_ntr" localSheetId="1" hidden="1">0</definedName>
    <definedName name="solver_ntr" localSheetId="3" hidden="1">0</definedName>
    <definedName name="solver_num" localSheetId="2" hidden="1">0</definedName>
    <definedName name="solver_num" localSheetId="0" hidden="1">0</definedName>
    <definedName name="solver_num" localSheetId="1" hidden="1">0</definedName>
    <definedName name="solver_num" localSheetId="3" hidden="1">0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opt" localSheetId="2" hidden="1">'Figure 12.17'!$M$178</definedName>
    <definedName name="solver_opt" localSheetId="0" hidden="1">'Figures 12.15a, b'!$M$159</definedName>
    <definedName name="solver_opt" localSheetId="1" hidden="1">'Figures 12.16a, b'!$M$159</definedName>
    <definedName name="solver_opt" localSheetId="3" hidden="1">'Figures 12.18a,b'!$M$159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bv" localSheetId="3" hidden="1">1</definedName>
    <definedName name="solver_rdp" localSheetId="2" hidden="1">0</definedName>
    <definedName name="solver_rdp" localSheetId="0" hidden="1">0</definedName>
    <definedName name="solver_rdp" localSheetId="1" hidden="1">0</definedName>
    <definedName name="solver_rdp" localSheetId="3" hidden="1">0</definedName>
    <definedName name="solver_rep" localSheetId="2" hidden="1">2</definedName>
    <definedName name="solver_rep" localSheetId="0" hidden="1">2</definedName>
    <definedName name="solver_rep" localSheetId="1" hidden="1">2</definedName>
    <definedName name="solver_rep" localSheetId="3" hidden="1">2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tr" localSheetId="2" hidden="1">0</definedName>
    <definedName name="solver_rtr" localSheetId="0" hidden="1">0</definedName>
    <definedName name="solver_rtr" localSheetId="1" hidden="1">0</definedName>
    <definedName name="solver_rtr" localSheetId="3" hidden="1">0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cl" localSheetId="3" hidden="1">2</definedName>
    <definedName name="solver_sel" localSheetId="2" hidden="1">1</definedName>
    <definedName name="solver_sel" localSheetId="0" hidden="1">1</definedName>
    <definedName name="solver_sel" localSheetId="1" hidden="1">1</definedName>
    <definedName name="solver_sel" localSheetId="3" hidden="1">1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sz" localSheetId="2" hidden="1">0</definedName>
    <definedName name="solver_ssz" localSheetId="0" hidden="1">0</definedName>
    <definedName name="solver_ssz" localSheetId="1" hidden="1">0</definedName>
    <definedName name="solver_ssz" localSheetId="3" hidden="1">0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im" localSheetId="3" hidden="1">100</definedName>
    <definedName name="solver_tms" localSheetId="2" hidden="1">2</definedName>
    <definedName name="solver_tms" localSheetId="0" hidden="1">2</definedName>
    <definedName name="solver_tms" localSheetId="1" hidden="1">2</definedName>
    <definedName name="solver_tms" localSheetId="3" hidden="1">2</definedName>
    <definedName name="solver_tol" localSheetId="2" hidden="1">0.05</definedName>
    <definedName name="solver_tol" localSheetId="0" hidden="1">0.05</definedName>
    <definedName name="solver_tol" localSheetId="1" hidden="1">0.05</definedName>
    <definedName name="solver_tol" localSheetId="3" hidden="1">0.05</definedName>
    <definedName name="solver_typ" localSheetId="2" hidden="1">2</definedName>
    <definedName name="solver_typ" localSheetId="0" hidden="1">2</definedName>
    <definedName name="solver_typ" localSheetId="1" hidden="1">2</definedName>
    <definedName name="solver_typ" localSheetId="3" hidden="1">2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al" localSheetId="3" hidden="1">0</definedName>
    <definedName name="solver_ver" localSheetId="2" hidden="1">6</definedName>
    <definedName name="solver_ver" localSheetId="0" hidden="1">6</definedName>
    <definedName name="solver_ver" localSheetId="1" hidden="1">6</definedName>
    <definedName name="solver_ver" localSheetId="3" hidden="1">6</definedName>
    <definedName name="solver_vir" localSheetId="2" hidden="1">1</definedName>
    <definedName name="solver_vir" localSheetId="0" hidden="1">1</definedName>
    <definedName name="solver_vir" localSheetId="1" hidden="1">1</definedName>
    <definedName name="solver_vir" localSheetId="3" hidden="1">1</definedName>
  </definedNames>
  <calcPr calcId="125725"/>
</workbook>
</file>

<file path=xl/calcChain.xml><?xml version="1.0" encoding="utf-8"?>
<calcChain xmlns="http://schemas.openxmlformats.org/spreadsheetml/2006/main">
  <c r="G19" i="22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19" i="21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19" i="20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D53" i="19"/>
  <c r="G53" s="1"/>
  <c r="D52"/>
  <c r="G52" s="1"/>
  <c r="D51"/>
  <c r="G51" s="1"/>
  <c r="G50"/>
  <c r="D50"/>
  <c r="D49"/>
  <c r="G49" s="1"/>
  <c r="D48"/>
  <c r="G48" s="1"/>
  <c r="D47"/>
  <c r="G47" s="1"/>
  <c r="G46"/>
  <c r="D46"/>
  <c r="D45"/>
  <c r="G45" s="1"/>
  <c r="D44"/>
  <c r="G44" s="1"/>
  <c r="D43"/>
  <c r="G43" s="1"/>
  <c r="G42"/>
  <c r="D42"/>
  <c r="D41"/>
  <c r="G41" s="1"/>
  <c r="E40"/>
  <c r="E41" s="1"/>
  <c r="D40"/>
  <c r="G40" s="1"/>
  <c r="F39"/>
  <c r="E39"/>
  <c r="D39"/>
  <c r="G39" s="1"/>
  <c r="D53" i="18"/>
  <c r="G53" s="1"/>
  <c r="G52"/>
  <c r="D52"/>
  <c r="D51"/>
  <c r="G51" s="1"/>
  <c r="D50"/>
  <c r="G50" s="1"/>
  <c r="D49"/>
  <c r="G49" s="1"/>
  <c r="G48"/>
  <c r="D48"/>
  <c r="D47"/>
  <c r="G47" s="1"/>
  <c r="D46"/>
  <c r="G46" s="1"/>
  <c r="D45"/>
  <c r="G45" s="1"/>
  <c r="G44"/>
  <c r="D44"/>
  <c r="D43"/>
  <c r="G43" s="1"/>
  <c r="D42"/>
  <c r="G42" s="1"/>
  <c r="D41"/>
  <c r="G41" s="1"/>
  <c r="D40"/>
  <c r="G40" s="1"/>
  <c r="F39"/>
  <c r="E39"/>
  <c r="E40" s="1"/>
  <c r="E41" s="1"/>
  <c r="D39"/>
  <c r="G39" s="1"/>
  <c r="K148" i="17"/>
  <c r="O148" s="1"/>
  <c r="J148"/>
  <c r="N148" s="1"/>
  <c r="I148"/>
  <c r="M148" s="1"/>
  <c r="K147"/>
  <c r="O147" s="1"/>
  <c r="J147"/>
  <c r="N147" s="1"/>
  <c r="I147"/>
  <c r="M147" s="1"/>
  <c r="K146"/>
  <c r="O146" s="1"/>
  <c r="J146"/>
  <c r="N146" s="1"/>
  <c r="I146"/>
  <c r="M146" s="1"/>
  <c r="K145"/>
  <c r="O145" s="1"/>
  <c r="J145"/>
  <c r="N145" s="1"/>
  <c r="I145"/>
  <c r="M145" s="1"/>
  <c r="K144"/>
  <c r="O144" s="1"/>
  <c r="J144"/>
  <c r="N144" s="1"/>
  <c r="I144"/>
  <c r="M144" s="1"/>
  <c r="K143"/>
  <c r="O143" s="1"/>
  <c r="J143"/>
  <c r="N143" s="1"/>
  <c r="I143"/>
  <c r="M143" s="1"/>
  <c r="K142"/>
  <c r="O142" s="1"/>
  <c r="J142"/>
  <c r="N142" s="1"/>
  <c r="I142"/>
  <c r="M142" s="1"/>
  <c r="K141"/>
  <c r="O141" s="1"/>
  <c r="J141"/>
  <c r="N141" s="1"/>
  <c r="I141"/>
  <c r="M141" s="1"/>
  <c r="K140"/>
  <c r="O140" s="1"/>
  <c r="J140"/>
  <c r="N140" s="1"/>
  <c r="I140"/>
  <c r="M140" s="1"/>
  <c r="K139"/>
  <c r="O139" s="1"/>
  <c r="J139"/>
  <c r="N139" s="1"/>
  <c r="N150" s="1"/>
  <c r="I139"/>
  <c r="M139" s="1"/>
  <c r="M75"/>
  <c r="K75"/>
  <c r="J75"/>
  <c r="I75"/>
  <c r="M74"/>
  <c r="K74"/>
  <c r="J74"/>
  <c r="I74"/>
  <c r="M73"/>
  <c r="K73"/>
  <c r="J73"/>
  <c r="I73"/>
  <c r="M72"/>
  <c r="K72"/>
  <c r="J72"/>
  <c r="I72"/>
  <c r="M71"/>
  <c r="K71"/>
  <c r="J71"/>
  <c r="I71"/>
  <c r="N70"/>
  <c r="M70"/>
  <c r="K70"/>
  <c r="J70"/>
  <c r="I70"/>
  <c r="N69"/>
  <c r="M69"/>
  <c r="K69"/>
  <c r="J69"/>
  <c r="I69"/>
  <c r="N68"/>
  <c r="M68"/>
  <c r="K68"/>
  <c r="J68"/>
  <c r="I68"/>
  <c r="N67"/>
  <c r="M67"/>
  <c r="K67"/>
  <c r="J67"/>
  <c r="I67"/>
  <c r="N66"/>
  <c r="M66"/>
  <c r="K66"/>
  <c r="J66"/>
  <c r="I66"/>
  <c r="K167" i="16"/>
  <c r="O167" s="1"/>
  <c r="J167"/>
  <c r="N167" s="1"/>
  <c r="I167"/>
  <c r="M167" s="1"/>
  <c r="K166"/>
  <c r="O166" s="1"/>
  <c r="J166"/>
  <c r="N166" s="1"/>
  <c r="I166"/>
  <c r="M166" s="1"/>
  <c r="K165"/>
  <c r="O165" s="1"/>
  <c r="J165"/>
  <c r="N165" s="1"/>
  <c r="I165"/>
  <c r="M165" s="1"/>
  <c r="K164"/>
  <c r="O164" s="1"/>
  <c r="J164"/>
  <c r="N164" s="1"/>
  <c r="I164"/>
  <c r="M164" s="1"/>
  <c r="K163"/>
  <c r="O163" s="1"/>
  <c r="J163"/>
  <c r="N163" s="1"/>
  <c r="I163"/>
  <c r="M163" s="1"/>
  <c r="K162"/>
  <c r="O162" s="1"/>
  <c r="J162"/>
  <c r="N162" s="1"/>
  <c r="I162"/>
  <c r="M162" s="1"/>
  <c r="K161"/>
  <c r="O161" s="1"/>
  <c r="J161"/>
  <c r="N161" s="1"/>
  <c r="I161"/>
  <c r="M161" s="1"/>
  <c r="K160"/>
  <c r="O160" s="1"/>
  <c r="J160"/>
  <c r="N160" s="1"/>
  <c r="I160"/>
  <c r="M160" s="1"/>
  <c r="K159"/>
  <c r="O159" s="1"/>
  <c r="J159"/>
  <c r="N159" s="1"/>
  <c r="I159"/>
  <c r="M159" s="1"/>
  <c r="K158"/>
  <c r="O158" s="1"/>
  <c r="J158"/>
  <c r="N158" s="1"/>
  <c r="N169" s="1"/>
  <c r="I158"/>
  <c r="M158" s="1"/>
  <c r="M94"/>
  <c r="K94"/>
  <c r="J94"/>
  <c r="I94"/>
  <c r="M93"/>
  <c r="K93"/>
  <c r="J93"/>
  <c r="I93"/>
  <c r="M92"/>
  <c r="K92"/>
  <c r="J92"/>
  <c r="I92"/>
  <c r="M91"/>
  <c r="K91"/>
  <c r="J91"/>
  <c r="I91"/>
  <c r="M90"/>
  <c r="K90"/>
  <c r="J90"/>
  <c r="I90"/>
  <c r="N89"/>
  <c r="M89"/>
  <c r="K89"/>
  <c r="J89"/>
  <c r="I89"/>
  <c r="N88"/>
  <c r="M88"/>
  <c r="K88"/>
  <c r="J88"/>
  <c r="I88"/>
  <c r="N87"/>
  <c r="M87"/>
  <c r="K87"/>
  <c r="J87"/>
  <c r="I87"/>
  <c r="N86"/>
  <c r="M86"/>
  <c r="K86"/>
  <c r="J86"/>
  <c r="I86"/>
  <c r="N85"/>
  <c r="M85"/>
  <c r="K85"/>
  <c r="J85"/>
  <c r="I85"/>
  <c r="O148" i="15"/>
  <c r="M148"/>
  <c r="K148"/>
  <c r="J148"/>
  <c r="N148" s="1"/>
  <c r="I148"/>
  <c r="O147"/>
  <c r="M147"/>
  <c r="K147"/>
  <c r="J147"/>
  <c r="N147" s="1"/>
  <c r="I147"/>
  <c r="O146"/>
  <c r="M146"/>
  <c r="K146"/>
  <c r="J146"/>
  <c r="N146" s="1"/>
  <c r="I146"/>
  <c r="O145"/>
  <c r="M145"/>
  <c r="K145"/>
  <c r="J145"/>
  <c r="N145" s="1"/>
  <c r="I145"/>
  <c r="O144"/>
  <c r="M144"/>
  <c r="K144"/>
  <c r="J144"/>
  <c r="N144" s="1"/>
  <c r="I144"/>
  <c r="O143"/>
  <c r="M143"/>
  <c r="K143"/>
  <c r="J143"/>
  <c r="N143" s="1"/>
  <c r="I143"/>
  <c r="O142"/>
  <c r="M142"/>
  <c r="K142"/>
  <c r="J142"/>
  <c r="N142" s="1"/>
  <c r="I142"/>
  <c r="O141"/>
  <c r="M141"/>
  <c r="K141"/>
  <c r="J141"/>
  <c r="N141" s="1"/>
  <c r="I141"/>
  <c r="O140"/>
  <c r="M140"/>
  <c r="K140"/>
  <c r="J140"/>
  <c r="N140" s="1"/>
  <c r="I140"/>
  <c r="O139"/>
  <c r="O150" s="1"/>
  <c r="M139"/>
  <c r="M150" s="1"/>
  <c r="K139"/>
  <c r="J139"/>
  <c r="N139" s="1"/>
  <c r="N150" s="1"/>
  <c r="I139"/>
  <c r="M75"/>
  <c r="K75"/>
  <c r="J75"/>
  <c r="I75"/>
  <c r="M74"/>
  <c r="K74"/>
  <c r="J74"/>
  <c r="I74"/>
  <c r="M73"/>
  <c r="K73"/>
  <c r="J73"/>
  <c r="I73"/>
  <c r="M72"/>
  <c r="K72"/>
  <c r="J72"/>
  <c r="I72"/>
  <c r="M71"/>
  <c r="K71"/>
  <c r="J71"/>
  <c r="I71"/>
  <c r="N70"/>
  <c r="M70"/>
  <c r="K70"/>
  <c r="J70"/>
  <c r="I70"/>
  <c r="N69"/>
  <c r="M69"/>
  <c r="K69"/>
  <c r="J69"/>
  <c r="I69"/>
  <c r="N68"/>
  <c r="M68"/>
  <c r="K68"/>
  <c r="J68"/>
  <c r="I68"/>
  <c r="N67"/>
  <c r="M67"/>
  <c r="K67"/>
  <c r="J67"/>
  <c r="I67"/>
  <c r="N66"/>
  <c r="M66"/>
  <c r="K66"/>
  <c r="J66"/>
  <c r="I66"/>
  <c r="K148" i="14"/>
  <c r="O148" s="1"/>
  <c r="J148"/>
  <c r="N148" s="1"/>
  <c r="I148"/>
  <c r="M148" s="1"/>
  <c r="K147"/>
  <c r="O147" s="1"/>
  <c r="J147"/>
  <c r="N147" s="1"/>
  <c r="I147"/>
  <c r="M147" s="1"/>
  <c r="K146"/>
  <c r="O146" s="1"/>
  <c r="J146"/>
  <c r="N146" s="1"/>
  <c r="I146"/>
  <c r="M146" s="1"/>
  <c r="K145"/>
  <c r="O145" s="1"/>
  <c r="J145"/>
  <c r="N145" s="1"/>
  <c r="I145"/>
  <c r="M145" s="1"/>
  <c r="K144"/>
  <c r="O144" s="1"/>
  <c r="J144"/>
  <c r="N144" s="1"/>
  <c r="I144"/>
  <c r="M144" s="1"/>
  <c r="N143"/>
  <c r="K143"/>
  <c r="O143" s="1"/>
  <c r="J143"/>
  <c r="I143"/>
  <c r="M143" s="1"/>
  <c r="N142"/>
  <c r="K142"/>
  <c r="O142" s="1"/>
  <c r="J142"/>
  <c r="I142"/>
  <c r="M142" s="1"/>
  <c r="N141"/>
  <c r="K141"/>
  <c r="O141" s="1"/>
  <c r="J141"/>
  <c r="I141"/>
  <c r="M141" s="1"/>
  <c r="N140"/>
  <c r="K140"/>
  <c r="O140" s="1"/>
  <c r="J140"/>
  <c r="I140"/>
  <c r="M140" s="1"/>
  <c r="N139"/>
  <c r="N150" s="1"/>
  <c r="K139"/>
  <c r="O139" s="1"/>
  <c r="O150" s="1"/>
  <c r="J139"/>
  <c r="I139"/>
  <c r="M139" s="1"/>
  <c r="M75"/>
  <c r="K75"/>
  <c r="J75"/>
  <c r="I75"/>
  <c r="M74"/>
  <c r="K74"/>
  <c r="J74"/>
  <c r="I74"/>
  <c r="M73"/>
  <c r="K73"/>
  <c r="J73"/>
  <c r="I73"/>
  <c r="M72"/>
  <c r="K72"/>
  <c r="J72"/>
  <c r="I72"/>
  <c r="M71"/>
  <c r="K71"/>
  <c r="J71"/>
  <c r="I71"/>
  <c r="N70"/>
  <c r="M70"/>
  <c r="K70"/>
  <c r="J70"/>
  <c r="I70"/>
  <c r="N69"/>
  <c r="M69"/>
  <c r="K69"/>
  <c r="J69"/>
  <c r="I69"/>
  <c r="N68"/>
  <c r="M68"/>
  <c r="K68"/>
  <c r="J68"/>
  <c r="I68"/>
  <c r="N67"/>
  <c r="M67"/>
  <c r="K67"/>
  <c r="J67"/>
  <c r="I67"/>
  <c r="N66"/>
  <c r="M66"/>
  <c r="K66"/>
  <c r="J66"/>
  <c r="I66"/>
  <c r="E42" i="19" l="1"/>
  <c r="H39"/>
  <c r="F40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E42" i="18"/>
  <c r="H39"/>
  <c r="F40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M150" i="17"/>
  <c r="M159"/>
  <c r="O150"/>
  <c r="O169" i="16"/>
  <c r="M169"/>
  <c r="M178"/>
  <c r="M159" i="15"/>
  <c r="M150" i="14"/>
  <c r="M159"/>
  <c r="H40" i="19" l="1"/>
  <c r="H40" i="18"/>
  <c r="E43" i="19"/>
  <c r="H42"/>
  <c r="H41"/>
  <c r="E43" i="18"/>
  <c r="H42"/>
  <c r="H41"/>
  <c r="E44" i="19" l="1"/>
  <c r="H43"/>
  <c r="E44" i="18"/>
  <c r="H43"/>
  <c r="E45" i="19" l="1"/>
  <c r="H44"/>
  <c r="E45" i="18"/>
  <c r="H44"/>
  <c r="E46" i="19" l="1"/>
  <c r="H45"/>
  <c r="E46" i="18"/>
  <c r="H45"/>
  <c r="E47" i="19" l="1"/>
  <c r="H46"/>
  <c r="E47" i="18"/>
  <c r="H46"/>
  <c r="E48" i="19" l="1"/>
  <c r="H47"/>
  <c r="E48" i="18"/>
  <c r="H47"/>
  <c r="E49" i="19" l="1"/>
  <c r="H48"/>
  <c r="E49" i="18"/>
  <c r="H48"/>
  <c r="E50" i="19" l="1"/>
  <c r="H49"/>
  <c r="E50" i="18"/>
  <c r="H49"/>
  <c r="E51" i="19" l="1"/>
  <c r="H50"/>
  <c r="E51" i="18"/>
  <c r="H50"/>
  <c r="E52" i="19" l="1"/>
  <c r="H51"/>
  <c r="E52" i="18"/>
  <c r="H51"/>
  <c r="E53" i="19" l="1"/>
  <c r="H53" s="1"/>
  <c r="H56" s="1"/>
  <c r="H52"/>
  <c r="E53" i="18"/>
  <c r="H53" s="1"/>
  <c r="H56" s="1"/>
  <c r="H52"/>
</calcChain>
</file>

<file path=xl/sharedStrings.xml><?xml version="1.0" encoding="utf-8"?>
<sst xmlns="http://schemas.openxmlformats.org/spreadsheetml/2006/main" count="1172" uniqueCount="143">
  <si>
    <t>Invivo M2</t>
  </si>
  <si>
    <t>Add Price Decay Function</t>
  </si>
  <si>
    <t>PARAMETERS</t>
  </si>
  <si>
    <t>Total Demand</t>
  </si>
  <si>
    <t xml:space="preserve">  Base</t>
  </si>
  <si>
    <t>Growth 1</t>
  </si>
  <si>
    <t>Growth 2</t>
  </si>
  <si>
    <t>First Year of G2</t>
  </si>
  <si>
    <t>Market Share</t>
  </si>
  <si>
    <t xml:space="preserve">  Growth</t>
  </si>
  <si>
    <t>Price</t>
  </si>
  <si>
    <t xml:space="preserve">  y-ntercept</t>
  </si>
  <si>
    <t xml:space="preserve">  Time Coefficient</t>
  </si>
  <si>
    <t xml:space="preserve">  Players Coefficient</t>
  </si>
  <si>
    <t>r</t>
  </si>
  <si>
    <t>CALCULATIONS</t>
  </si>
  <si>
    <t>COMPETITORS</t>
  </si>
  <si>
    <t>Number</t>
  </si>
  <si>
    <t>Entry Year</t>
  </si>
  <si>
    <t>Strength</t>
  </si>
  <si>
    <t>Us</t>
  </si>
  <si>
    <t>Year Num</t>
  </si>
  <si>
    <t>Players</t>
  </si>
  <si>
    <t>Demand</t>
  </si>
  <si>
    <t>Share</t>
  </si>
  <si>
    <t>Revenue ($MM)</t>
  </si>
  <si>
    <t>NPV</t>
  </si>
  <si>
    <t>Product</t>
  </si>
  <si>
    <t>Year</t>
  </si>
  <si>
    <t>Comps</t>
  </si>
  <si>
    <t>SUMMARY OUTPUT</t>
  </si>
  <si>
    <t>A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</si>
  <si>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</si>
  <si>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</si>
  <si>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</si>
  <si>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</si>
  <si>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</si>
  <si>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</si>
  <si>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</si>
  <si>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</si>
  <si>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</si>
  <si>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</si>
  <si>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</si>
  <si>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</si>
  <si>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B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</si>
  <si>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</si>
  <si>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</si>
  <si>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</si>
  <si>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</si>
  <si>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</si>
  <si>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</si>
  <si>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</si>
  <si>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</si>
  <si>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</si>
  <si>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</si>
  <si>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</si>
  <si>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C</t>
  </si>
  <si>
    <t>RESIDUAL OUTPUT</t>
  </si>
  <si>
    <t>Observation</t>
  </si>
  <si>
    <t>Predicted Price</t>
  </si>
  <si>
    <t>Residuals</t>
  </si>
  <si>
    <t>Po</t>
  </si>
  <si>
    <t>BEST</t>
  </si>
  <si>
    <t>Alpha</t>
  </si>
  <si>
    <t>Base</t>
  </si>
  <si>
    <t>Beta</t>
  </si>
  <si>
    <t>Time Coef</t>
  </si>
  <si>
    <t>OK</t>
  </si>
  <si>
    <t>Player Coef</t>
  </si>
  <si>
    <t>y-incpt</t>
  </si>
  <si>
    <t>A Comp</t>
  </si>
  <si>
    <t>A Data</t>
  </si>
  <si>
    <t>B Comp</t>
  </si>
  <si>
    <t>B Data</t>
  </si>
  <si>
    <t>C Comp</t>
  </si>
  <si>
    <t>C Data</t>
  </si>
  <si>
    <t>Model A</t>
  </si>
  <si>
    <t>Model B</t>
  </si>
  <si>
    <t>Model C</t>
  </si>
  <si>
    <t>Linear T</t>
  </si>
  <si>
    <t>Linear C</t>
  </si>
  <si>
    <t>Fig 12.15</t>
  </si>
  <si>
    <t>The belwo model does not qork as well.  I tried to run the regression without year 1 &amp; 2 data since it was always 100.</t>
  </si>
  <si>
    <t xml:space="preserve">Then I built the model such that years 1 &amp; 2 were set to 100 and the rest of the years followed the below linear equation.  </t>
  </si>
  <si>
    <t>This creates the problem of prices greater than 100 in year 3.  I abandon this aproach</t>
  </si>
  <si>
    <t>Fig 12.18</t>
  </si>
  <si>
    <t>A Price</t>
  </si>
  <si>
    <t>B Price</t>
  </si>
  <si>
    <t>C Price</t>
  </si>
  <si>
    <t>A Dev</t>
  </si>
  <si>
    <t>B Dev</t>
  </si>
  <si>
    <t>C Dev</t>
  </si>
  <si>
    <t>FIGURE 12.16 A</t>
  </si>
  <si>
    <t>No Max, P=115, a=-5,b=-3</t>
  </si>
  <si>
    <t>FIGURE 12.16B</t>
  </si>
  <si>
    <t>Deviations Sum</t>
  </si>
  <si>
    <t>Best Pricing Parameters</t>
  </si>
  <si>
    <t>Figure 12.17</t>
  </si>
  <si>
    <t>All Data</t>
  </si>
  <si>
    <t>Drop y1</t>
  </si>
  <si>
    <t>Drop Y1&amp;2</t>
  </si>
  <si>
    <t>y-intercept</t>
  </si>
  <si>
    <t>Years</t>
  </si>
  <si>
    <t>R^2</t>
  </si>
  <si>
    <t>Adj R^2</t>
  </si>
  <si>
    <t>Drop Y1</t>
  </si>
  <si>
    <t>Drop Y1&amp;Y2</t>
  </si>
  <si>
    <r>
      <rPr>
        <i/>
        <sz val="10"/>
        <rFont val="Arial"/>
        <family val="2"/>
      </rPr>
      <t>P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: y-intercept</t>
    </r>
  </si>
  <si>
    <r>
      <rPr>
        <i/>
        <sz val="10"/>
        <rFont val="Symbol"/>
        <family val="1"/>
        <charset val="2"/>
      </rPr>
      <t>a</t>
    </r>
    <r>
      <rPr>
        <sz val="10"/>
        <rFont val="Arial"/>
        <family val="2"/>
      </rPr>
      <t>: Years</t>
    </r>
  </si>
  <si>
    <r>
      <rPr>
        <i/>
        <sz val="10"/>
        <rFont val="Symbol"/>
        <family val="1"/>
        <charset val="2"/>
      </rPr>
      <t>b</t>
    </r>
    <r>
      <rPr>
        <sz val="10"/>
        <rFont val="Arial"/>
        <family val="2"/>
      </rPr>
      <t>: Comps</t>
    </r>
  </si>
  <si>
    <r>
      <t>R</t>
    </r>
    <r>
      <rPr>
        <vertAlign val="superscript"/>
        <sz val="10"/>
        <rFont val="Arial"/>
        <family val="2"/>
      </rPr>
      <t>2</t>
    </r>
  </si>
  <si>
    <r>
      <t>Adjusted R</t>
    </r>
    <r>
      <rPr>
        <vertAlign val="superscript"/>
        <sz val="10"/>
        <rFont val="Arial"/>
        <family val="2"/>
      </rPr>
      <t>2</t>
    </r>
  </si>
  <si>
    <t>Figure 12.21</t>
  </si>
  <si>
    <t>Figure 12.22</t>
  </si>
  <si>
    <t>Figure 12.23</t>
  </si>
  <si>
    <t>M1 Pricing</t>
  </si>
  <si>
    <t>M2 Pricing</t>
  </si>
  <si>
    <t>M1 Demand</t>
  </si>
  <si>
    <t>M2 Demand</t>
  </si>
  <si>
    <t>M1 Rev</t>
  </si>
  <si>
    <t>M2 Rev</t>
  </si>
  <si>
    <t>M1 Price</t>
  </si>
  <si>
    <t>NPV:   Time Coefficient by  Competitors Coefficient</t>
  </si>
  <si>
    <r>
      <t xml:space="preserve">  </t>
    </r>
    <r>
      <rPr>
        <b/>
        <sz val="10"/>
        <rFont val="Arial"/>
        <family val="2"/>
      </rPr>
      <t>α</t>
    </r>
    <r>
      <rPr>
        <b/>
        <sz val="10"/>
        <rFont val="Arial"/>
        <family val="2"/>
      </rPr>
      <t>: Time Coefficient</t>
    </r>
  </si>
  <si>
    <r>
      <t xml:space="preserve">  </t>
    </r>
    <r>
      <rPr>
        <b/>
        <sz val="10"/>
        <rFont val="Arial"/>
        <family val="2"/>
      </rPr>
      <t>β</t>
    </r>
    <r>
      <rPr>
        <b/>
        <sz val="10"/>
        <rFont val="Arial"/>
        <family val="2"/>
      </rPr>
      <t>: Competitors Coefficient</t>
    </r>
  </si>
  <si>
    <t>DATA TABLE</t>
  </si>
  <si>
    <t>PARAMETER INFO</t>
  </si>
  <si>
    <t>Parameter</t>
  </si>
  <si>
    <t>-20 Pct</t>
  </si>
  <si>
    <t>+20 Pct</t>
  </si>
  <si>
    <t>Range</t>
  </si>
  <si>
    <t>Base Case Result</t>
  </si>
  <si>
    <t>Base Case</t>
  </si>
  <si>
    <t>% Sensitivity</t>
  </si>
  <si>
    <t>-%</t>
  </si>
  <si>
    <t>+%</t>
  </si>
  <si>
    <t>Starting Share</t>
  </si>
  <si>
    <t>Discount Rate</t>
  </si>
  <si>
    <t>Time Coefficient</t>
  </si>
  <si>
    <t>Comps Coefficient</t>
  </si>
  <si>
    <t>Early Demand Growth Rate</t>
  </si>
  <si>
    <t>Share Decay Rate</t>
  </si>
  <si>
    <t>Late Demand Growth Rate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</si>
</sst>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0.0%"/>
  </numFmts>
  <fonts count="1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  <charset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/>
    <xf numFmtId="0" fontId="4" fillId="0" borderId="7" xfId="1" applyFont="1" applyFill="1" applyBorder="1" applyAlignment="1">
      <alignment horizontal="centerContinuous"/>
    </xf>
    <xf numFmtId="0" fontId="3" fillId="0" borderId="0" xfId="1" applyFill="1" applyBorder="1" applyAlignment="1"/>
    <xf numFmtId="0" fontId="3" fillId="0" borderId="8" xfId="1" applyFill="1" applyBorder="1" applyAlignment="1"/>
    <xf numFmtId="0" fontId="4" fillId="0" borderId="7" xfId="1" applyFont="1" applyFill="1" applyBorder="1" applyAlignment="1">
      <alignment horizontal="center"/>
    </xf>
    <xf numFmtId="0" fontId="3" fillId="3" borderId="0" xfId="1" applyFill="1" applyBorder="1" applyAlignment="1"/>
    <xf numFmtId="0" fontId="3" fillId="3" borderId="8" xfId="1" applyFill="1" applyBorder="1" applyAlignment="1"/>
    <xf numFmtId="0" fontId="2" fillId="0" borderId="0" xfId="1" applyFont="1"/>
    <xf numFmtId="2" fontId="3" fillId="0" borderId="0" xfId="1" applyNumberFormat="1" applyFill="1" applyBorder="1" applyAlignment="1"/>
    <xf numFmtId="2" fontId="3" fillId="0" borderId="8" xfId="1" applyNumberFormat="1" applyFill="1" applyBorder="1" applyAlignment="1"/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Border="1"/>
    <xf numFmtId="0" fontId="3" fillId="0" borderId="9" xfId="1" applyBorder="1"/>
    <xf numFmtId="1" fontId="3" fillId="0" borderId="0" xfId="1" applyNumberFormat="1"/>
    <xf numFmtId="0" fontId="3" fillId="0" borderId="1" xfId="1" applyBorder="1"/>
    <xf numFmtId="0" fontId="3" fillId="0" borderId="10" xfId="1" applyBorder="1"/>
    <xf numFmtId="0" fontId="3" fillId="0" borderId="2" xfId="1" applyBorder="1"/>
    <xf numFmtId="0" fontId="3" fillId="0" borderId="3" xfId="1" applyBorder="1"/>
    <xf numFmtId="0" fontId="3" fillId="0" borderId="4" xfId="1" applyBorder="1"/>
    <xf numFmtId="0" fontId="3" fillId="0" borderId="5" xfId="1" applyBorder="1"/>
    <xf numFmtId="0" fontId="3" fillId="0" borderId="8" xfId="1" applyBorder="1"/>
    <xf numFmtId="0" fontId="3" fillId="0" borderId="6" xfId="1" applyBorder="1"/>
    <xf numFmtId="0" fontId="3" fillId="4" borderId="0" xfId="1" applyFill="1"/>
    <xf numFmtId="9" fontId="0" fillId="0" borderId="0" xfId="2" applyFont="1"/>
    <xf numFmtId="164" fontId="3" fillId="0" borderId="0" xfId="1" applyNumberFormat="1"/>
    <xf numFmtId="0" fontId="3" fillId="0" borderId="3" xfId="1" applyFont="1" applyBorder="1"/>
    <xf numFmtId="0" fontId="3" fillId="0" borderId="0" xfId="1" applyFont="1" applyBorder="1"/>
    <xf numFmtId="0" fontId="3" fillId="5" borderId="0" xfId="1" applyFill="1"/>
    <xf numFmtId="0" fontId="3" fillId="6" borderId="0" xfId="1" applyFill="1"/>
    <xf numFmtId="0" fontId="5" fillId="6" borderId="0" xfId="1" applyFont="1" applyFill="1" applyBorder="1"/>
    <xf numFmtId="0" fontId="5" fillId="6" borderId="4" xfId="1" applyFont="1" applyFill="1" applyBorder="1"/>
    <xf numFmtId="2" fontId="3" fillId="0" borderId="0" xfId="1" applyNumberFormat="1" applyBorder="1"/>
    <xf numFmtId="2" fontId="3" fillId="0" borderId="4" xfId="1" applyNumberFormat="1" applyFill="1" applyBorder="1" applyAlignment="1"/>
    <xf numFmtId="2" fontId="3" fillId="0" borderId="6" xfId="1" applyNumberFormat="1" applyFill="1" applyBorder="1" applyAlignment="1"/>
    <xf numFmtId="166" fontId="0" fillId="0" borderId="0" xfId="2" applyNumberFormat="1" applyFont="1" applyFill="1" applyBorder="1" applyAlignment="1"/>
    <xf numFmtId="166" fontId="0" fillId="0" borderId="4" xfId="2" applyNumberFormat="1" applyFont="1" applyFill="1" applyBorder="1" applyAlignment="1"/>
    <xf numFmtId="0" fontId="1" fillId="0" borderId="0" xfId="1" applyFont="1" applyFill="1" applyBorder="1"/>
    <xf numFmtId="0" fontId="1" fillId="0" borderId="4" xfId="1" applyFont="1" applyFill="1" applyBorder="1"/>
    <xf numFmtId="0" fontId="1" fillId="0" borderId="0" xfId="1" applyFont="1" applyFill="1" applyBorder="1" applyAlignment="1">
      <alignment horizontal="right"/>
    </xf>
    <xf numFmtId="14" fontId="3" fillId="0" borderId="0" xfId="1" applyNumberFormat="1"/>
    <xf numFmtId="6" fontId="3" fillId="0" borderId="0" xfId="1" applyNumberFormat="1"/>
    <xf numFmtId="9" fontId="3" fillId="0" borderId="4" xfId="1" applyNumberFormat="1" applyBorder="1"/>
    <xf numFmtId="9" fontId="3" fillId="0" borderId="0" xfId="1" applyNumberFormat="1"/>
    <xf numFmtId="0" fontId="0" fillId="0" borderId="4" xfId="3" applyNumberFormat="1" applyFont="1" applyBorder="1"/>
    <xf numFmtId="9" fontId="3" fillId="0" borderId="4" xfId="2" applyBorder="1"/>
    <xf numFmtId="9" fontId="3" fillId="0" borderId="0" xfId="2"/>
    <xf numFmtId="6" fontId="3" fillId="0" borderId="4" xfId="1" applyNumberFormat="1" applyBorder="1"/>
    <xf numFmtId="2" fontId="3" fillId="0" borderId="4" xfId="1" applyNumberFormat="1" applyBorder="1"/>
    <xf numFmtId="44" fontId="3" fillId="0" borderId="4" xfId="4" applyBorder="1"/>
    <xf numFmtId="9" fontId="3" fillId="0" borderId="6" xfId="1" applyNumberFormat="1" applyBorder="1"/>
    <xf numFmtId="44" fontId="3" fillId="0" borderId="0" xfId="1" applyNumberFormat="1"/>
    <xf numFmtId="0" fontId="3" fillId="0" borderId="0" xfId="1" applyAlignment="1">
      <alignment horizontal="center"/>
    </xf>
    <xf numFmtId="2" fontId="3" fillId="0" borderId="0" xfId="1" applyNumberFormat="1"/>
    <xf numFmtId="165" fontId="3" fillId="0" borderId="0" xfId="4" applyNumberFormat="1"/>
    <xf numFmtId="43" fontId="3" fillId="0" borderId="0" xfId="1" applyNumberFormat="1"/>
    <xf numFmtId="0" fontId="2" fillId="2" borderId="0" xfId="1" applyFont="1" applyFill="1" applyAlignment="1">
      <alignment horizontal="center"/>
    </xf>
    <xf numFmtId="8" fontId="3" fillId="2" borderId="0" xfId="1" applyNumberFormat="1" applyFill="1"/>
    <xf numFmtId="8" fontId="3" fillId="0" borderId="0" xfId="1" applyNumberFormat="1"/>
    <xf numFmtId="165" fontId="0" fillId="0" borderId="0" xfId="4" applyNumberFormat="1" applyFont="1"/>
    <xf numFmtId="0" fontId="2" fillId="0" borderId="0" xfId="1" applyFont="1" applyAlignment="1">
      <alignment horizontal="centerContinuous"/>
    </xf>
    <xf numFmtId="0" fontId="3" fillId="0" borderId="0" xfId="1" applyAlignment="1">
      <alignment horizontal="centerContinuous"/>
    </xf>
    <xf numFmtId="6" fontId="3" fillId="0" borderId="0" xfId="1" applyNumberFormat="1" applyBorder="1"/>
    <xf numFmtId="0" fontId="9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2" fontId="3" fillId="0" borderId="0" xfId="1" applyNumberFormat="1" applyFont="1"/>
    <xf numFmtId="1" fontId="3" fillId="0" borderId="0" xfId="1" applyNumberFormat="1" applyFont="1"/>
    <xf numFmtId="0" fontId="3" fillId="0" borderId="0" xfId="1" applyFont="1"/>
    <xf numFmtId="165" fontId="1" fillId="0" borderId="0" xfId="4" applyNumberFormat="1" applyFont="1" applyFill="1"/>
  </cellXfs>
  <cellStyles count="5">
    <cellStyle name="Comma 2" xfId="3"/>
    <cellStyle name="Currency 2" xfId="4"/>
    <cellStyle name="Normal" xfId="0" builtinId="0"/>
    <cellStyle name="Normal 2" xfId="1"/>
    <cellStyle name="Percent 2" xfId="2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v Time</a:t>
            </a:r>
          </a:p>
        </c:rich>
      </c:tx>
      <c:layout>
        <c:manualLayout>
          <c:xMode val="edge"/>
          <c:yMode val="edge"/>
          <c:x val="0.41428571428571431"/>
          <c:y val="3.2608695652174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3073833181036"/>
          <c:y val="0.17391304347826136"/>
          <c:w val="0.80816407063543394"/>
          <c:h val="0.66032608695652173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strRef>
              <c:f>'Figures 12.15a, b'!$I$65</c:f>
              <c:strCache>
                <c:ptCount val="1"/>
                <c:pt idx="0">
                  <c:v>Model 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85.13833909309875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68.020368624986901</c:v>
                </c:pt>
                <c:pt idx="7">
                  <c:v>63.788773693580467</c:v>
                </c:pt>
                <c:pt idx="8">
                  <c:v>59.557178762174047</c:v>
                </c:pt>
                <c:pt idx="9">
                  <c:v>55.325583830767613</c:v>
                </c:pt>
              </c:numCache>
            </c:numRef>
          </c:yVal>
        </c:ser>
        <c:ser>
          <c:idx val="4"/>
          <c:order val="4"/>
          <c:tx>
            <c:strRef>
              <c:f>'Figures 12.15a, b'!$J$65</c:f>
              <c:strCache>
                <c:ptCount val="1"/>
                <c:pt idx="0">
                  <c:v>Model 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b'!$J$66:$J$75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89.561524766991312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72.443554298879448</c:v>
                </c:pt>
                <c:pt idx="7">
                  <c:v>68.211959367473014</c:v>
                </c:pt>
                <c:pt idx="8">
                  <c:v>63.980364436066594</c:v>
                </c:pt>
                <c:pt idx="9">
                  <c:v>59.74876950466016</c:v>
                </c:pt>
              </c:numCache>
            </c:numRef>
          </c:yVal>
        </c:ser>
        <c:ser>
          <c:idx val="5"/>
          <c:order val="5"/>
          <c:tx>
            <c:strRef>
              <c:f>'Figures 12.15a, b'!$K$65</c:f>
              <c:strCache>
                <c:ptCount val="1"/>
                <c:pt idx="0">
                  <c:v>Model 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b'!$K$66:$K$75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93.793119698397732</c:v>
                </c:pt>
                <c:pt idx="3">
                  <c:v>89.561524766991312</c:v>
                </c:pt>
                <c:pt idx="4">
                  <c:v>85.329929835584878</c:v>
                </c:pt>
                <c:pt idx="5">
                  <c:v>81.098334904178444</c:v>
                </c:pt>
                <c:pt idx="6">
                  <c:v>76.86673997277201</c:v>
                </c:pt>
                <c:pt idx="7">
                  <c:v>72.635145041365575</c:v>
                </c:pt>
                <c:pt idx="8">
                  <c:v>68.403550109959156</c:v>
                </c:pt>
                <c:pt idx="9">
                  <c:v>64.171955178552722</c:v>
                </c:pt>
              </c:numCache>
            </c:numRef>
          </c:yVal>
        </c:ser>
        <c:axId val="376477184"/>
        <c:axId val="376479104"/>
      </c:scatterChart>
      <c:valAx>
        <c:axId val="376477184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387797953827312"/>
              <c:y val="0.90760869565217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79104"/>
        <c:crosses val="autoZero"/>
        <c:crossBetween val="midCat"/>
      </c:valAx>
      <c:valAx>
        <c:axId val="37647910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6530612244897982E-2"/>
              <c:y val="0.459239130434781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77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21425893189"/>
          <c:y val="0.52173913043478393"/>
          <c:w val="0.15714307140178904"/>
          <c:h val="0.3125000000000005"/>
        </c:manualLayout>
      </c:layout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992965982153175"/>
          <c:y val="0.14088844792524274"/>
          <c:w val="0.82716191847497655"/>
          <c:h val="0.6807340637380116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12.15a,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12.15a,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12.15a,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67124864"/>
        <c:axId val="367127168"/>
      </c:scatterChart>
      <c:valAx>
        <c:axId val="367124864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</a:t>
                </a:r>
                <a:r>
                  <a:rPr lang="en-US" sz="1200" baseline="0"/>
                  <a:t> </a:t>
                </a:r>
                <a:r>
                  <a:rPr lang="en-US" sz="1200"/>
                  <a:t>Competitors</a:t>
                </a:r>
              </a:p>
            </c:rich>
          </c:tx>
          <c:layout>
            <c:manualLayout>
              <c:xMode val="edge"/>
              <c:yMode val="edge"/>
              <c:x val="0.34979497933128756"/>
              <c:y val="0.906307441299567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127168"/>
        <c:crosses val="autoZero"/>
        <c:crossBetween val="midCat"/>
        <c:majorUnit val="1"/>
      </c:valAx>
      <c:valAx>
        <c:axId val="36712716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124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6524462219958"/>
          <c:y val="0.45315400439809883"/>
          <c:w val="0.13580265429784238"/>
          <c:h val="0.16486514861318013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v Time</a:t>
            </a:r>
          </a:p>
        </c:rich>
      </c:tx>
      <c:layout>
        <c:manualLayout>
          <c:xMode val="edge"/>
          <c:yMode val="edge"/>
          <c:x val="0.41428571428571431"/>
          <c:y val="3.2608695652174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3073833181036"/>
          <c:y val="0.17391304347826136"/>
          <c:w val="0.80816407063543394"/>
          <c:h val="0.66032608695652173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strRef>
              <c:f>'Figures 12.16a, b'!$I$65</c:f>
              <c:strCache>
                <c:ptCount val="1"/>
                <c:pt idx="0">
                  <c:v>Model 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83</c:v>
                </c:pt>
                <c:pt idx="4">
                  <c:v>78</c:v>
                </c:pt>
                <c:pt idx="5">
                  <c:v>73</c:v>
                </c:pt>
                <c:pt idx="6">
                  <c:v>65</c:v>
                </c:pt>
                <c:pt idx="7">
                  <c:v>60</c:v>
                </c:pt>
                <c:pt idx="8">
                  <c:v>55</c:v>
                </c:pt>
                <c:pt idx="9">
                  <c:v>50</c:v>
                </c:pt>
              </c:numCache>
            </c:numRef>
          </c:yVal>
        </c:ser>
        <c:ser>
          <c:idx val="4"/>
          <c:order val="4"/>
          <c:tx>
            <c:strRef>
              <c:f>'Figures 12.16a, b'!$J$65</c:f>
              <c:strCache>
                <c:ptCount val="1"/>
                <c:pt idx="0">
                  <c:v>Model 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b'!$J$66:$J$75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94</c:v>
                </c:pt>
                <c:pt idx="3">
                  <c:v>86</c:v>
                </c:pt>
                <c:pt idx="4">
                  <c:v>78</c:v>
                </c:pt>
                <c:pt idx="5">
                  <c:v>73</c:v>
                </c:pt>
                <c:pt idx="6">
                  <c:v>68</c:v>
                </c:pt>
                <c:pt idx="7">
                  <c:v>63</c:v>
                </c:pt>
                <c:pt idx="8">
                  <c:v>58</c:v>
                </c:pt>
                <c:pt idx="9">
                  <c:v>53</c:v>
                </c:pt>
              </c:numCache>
            </c:numRef>
          </c:yVal>
        </c:ser>
        <c:ser>
          <c:idx val="5"/>
          <c:order val="5"/>
          <c:tx>
            <c:strRef>
              <c:f>'Figures 12.16a, b'!$K$65</c:f>
              <c:strCache>
                <c:ptCount val="1"/>
                <c:pt idx="0">
                  <c:v>Model 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b'!$K$66:$K$75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91</c:v>
                </c:pt>
                <c:pt idx="3">
                  <c:v>86</c:v>
                </c:pt>
                <c:pt idx="4">
                  <c:v>81</c:v>
                </c:pt>
                <c:pt idx="5">
                  <c:v>76</c:v>
                </c:pt>
                <c:pt idx="6">
                  <c:v>71</c:v>
                </c:pt>
                <c:pt idx="7">
                  <c:v>66</c:v>
                </c:pt>
                <c:pt idx="8">
                  <c:v>61</c:v>
                </c:pt>
                <c:pt idx="9">
                  <c:v>56</c:v>
                </c:pt>
              </c:numCache>
            </c:numRef>
          </c:yVal>
        </c:ser>
        <c:axId val="367298432"/>
        <c:axId val="367312896"/>
      </c:scatterChart>
      <c:valAx>
        <c:axId val="367298432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387797953827312"/>
              <c:y val="0.90760869565217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312896"/>
        <c:crosses val="autoZero"/>
        <c:crossBetween val="midCat"/>
      </c:valAx>
      <c:valAx>
        <c:axId val="36731289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6530612244897982E-2"/>
              <c:y val="0.459239130434781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98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21425893189"/>
          <c:y val="0.52173913043478393"/>
          <c:w val="0.15714307140178904"/>
          <c:h val="0.3125000000000005"/>
        </c:manualLayout>
      </c:layout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v. # of Comps</a:t>
            </a:r>
          </a:p>
        </c:rich>
      </c:tx>
      <c:layout>
        <c:manualLayout>
          <c:xMode val="edge"/>
          <c:yMode val="edge"/>
          <c:x val="0.37996820349761645"/>
          <c:y val="3.2608695652174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46740858505565"/>
          <c:y val="0.18206521739130474"/>
          <c:w val="0.71542130365659906"/>
          <c:h val="0.63043478260869679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'Figures 12.16a,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2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'Figures 12.16a,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4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'Figures 12.16a,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67375488"/>
        <c:axId val="367377792"/>
      </c:scatterChart>
      <c:valAx>
        <c:axId val="367375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Comps</a:t>
                </a:r>
              </a:p>
            </c:rich>
          </c:tx>
          <c:layout>
            <c:manualLayout>
              <c:xMode val="edge"/>
              <c:yMode val="edge"/>
              <c:x val="0.41335453100158981"/>
              <c:y val="0.896739130434783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377792"/>
        <c:crosses val="autoZero"/>
        <c:crossBetween val="midCat"/>
      </c:valAx>
      <c:valAx>
        <c:axId val="36737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5437201907790197E-2"/>
              <c:y val="0.448369565217391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375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13831478537386"/>
          <c:y val="0.56793478260869679"/>
          <c:w val="0.1255961844197139"/>
          <c:h val="0.173913043478261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48527679623086"/>
          <c:y val="0.11976641131240709"/>
          <c:w val="0.81978798586572343"/>
          <c:h val="0.70408432816865629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67433984"/>
        <c:axId val="367448832"/>
      </c:scatterChart>
      <c:valAx>
        <c:axId val="367433984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49823321554770317"/>
              <c:y val="0.905151327628761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448832"/>
        <c:crosses val="autoZero"/>
        <c:crossBetween val="midCat"/>
      </c:valAx>
      <c:valAx>
        <c:axId val="36744883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7679623085983537E-2"/>
              <c:y val="0.45799571801492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433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81978798586622"/>
          <c:y val="0.44625283628164381"/>
          <c:w val="0.13604240282685545"/>
          <c:h val="0.1653122221510931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992965982153173"/>
          <c:y val="0.14088844792524274"/>
          <c:w val="0.82716191847497633"/>
          <c:h val="0.6807340637380116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67584768"/>
        <c:axId val="367599616"/>
      </c:scatterChart>
      <c:valAx>
        <c:axId val="367584768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</a:t>
                </a:r>
                <a:r>
                  <a:rPr lang="en-US" sz="1200" baseline="0"/>
                  <a:t> </a:t>
                </a:r>
                <a:r>
                  <a:rPr lang="en-US" sz="1200"/>
                  <a:t>Competitors</a:t>
                </a:r>
              </a:p>
            </c:rich>
          </c:tx>
          <c:layout>
            <c:manualLayout>
              <c:xMode val="edge"/>
              <c:yMode val="edge"/>
              <c:x val="0.34979497933128745"/>
              <c:y val="0.906307441299567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599616"/>
        <c:crosses val="autoZero"/>
        <c:crossBetween val="midCat"/>
        <c:majorUnit val="1"/>
      </c:valAx>
      <c:valAx>
        <c:axId val="36759961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584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6524462219969"/>
          <c:y val="0.45315400439809883"/>
          <c:w val="0.13580265429784238"/>
          <c:h val="0.16486514861318013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 Data: Price v. Time</a:t>
            </a:r>
          </a:p>
        </c:rich>
      </c:tx>
      <c:layout>
        <c:manualLayout>
          <c:xMode val="edge"/>
          <c:yMode val="edge"/>
          <c:x val="0.32804232804232802"/>
          <c:y val="3.2432432432432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92965982153173"/>
          <c:y val="0.18108132005030644"/>
          <c:w val="0.8201072326031229"/>
          <c:h val="0.64324409211900047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MODEL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b'!$M$66:$M$75</c:f>
              <c:numCache>
                <c:formatCode>General</c:formatCode>
                <c:ptCount val="10"/>
                <c:pt idx="0">
                  <c:v>105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80</c:v>
                </c:pt>
                <c:pt idx="6">
                  <c:v>75</c:v>
                </c:pt>
                <c:pt idx="7">
                  <c:v>70</c:v>
                </c:pt>
                <c:pt idx="8">
                  <c:v>65</c:v>
                </c:pt>
                <c:pt idx="9">
                  <c:v>60</c:v>
                </c:pt>
              </c:numCache>
            </c:numRef>
          </c:yVal>
        </c:ser>
        <c:axId val="368785280"/>
        <c:axId val="368795648"/>
      </c:scatterChart>
      <c:valAx>
        <c:axId val="368785280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735542316469805"/>
              <c:y val="0.905406540398665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795648"/>
        <c:crosses val="autoZero"/>
        <c:crossBetween val="midCat"/>
      </c:valAx>
      <c:valAx>
        <c:axId val="36879564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7852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2801918277"/>
          <c:y val="0.58648733773143047"/>
          <c:w val="0.16578520277557895"/>
          <c:h val="0.21891920266723491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 Data: Price v. Competitors</a:t>
            </a:r>
          </a:p>
        </c:rich>
      </c:tx>
      <c:layout>
        <c:manualLayout>
          <c:xMode val="edge"/>
          <c:yMode val="edge"/>
          <c:x val="0.28521739130434848"/>
          <c:y val="3.2786885245901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26086956521754"/>
          <c:y val="0.19125734091460925"/>
          <c:w val="0.82782608695652171"/>
          <c:h val="0.63114922501821191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'Figures 12.16a,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'Figures 12.16a,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'Figures 12.16a,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MODEL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'Figures 12.16a, b'!$P$66:$P$70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'Figures 12.16a, b'!$N$66:$N$70</c:f>
              <c:numCache>
                <c:formatCode>General</c:formatCode>
                <c:ptCount val="5"/>
                <c:pt idx="0">
                  <c:v>104</c:v>
                </c:pt>
                <c:pt idx="1">
                  <c:v>98</c:v>
                </c:pt>
                <c:pt idx="2">
                  <c:v>92</c:v>
                </c:pt>
                <c:pt idx="3">
                  <c:v>86</c:v>
                </c:pt>
                <c:pt idx="4">
                  <c:v>80</c:v>
                </c:pt>
              </c:numCache>
            </c:numRef>
          </c:yVal>
        </c:ser>
        <c:axId val="368855680"/>
        <c:axId val="368882432"/>
      </c:scatterChart>
      <c:valAx>
        <c:axId val="368855680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Competitors</a:t>
                </a:r>
              </a:p>
            </c:rich>
          </c:tx>
          <c:layout>
            <c:manualLayout>
              <c:xMode val="edge"/>
              <c:yMode val="edge"/>
              <c:x val="0.46782608695652228"/>
              <c:y val="0.904373879494572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882432"/>
        <c:crosses val="autoZero"/>
        <c:crossBetween val="midCat"/>
        <c:majorUnit val="1"/>
      </c:valAx>
      <c:valAx>
        <c:axId val="36888243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2608695652174007E-2"/>
              <c:y val="0.459017540840181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8556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34782608695651"/>
          <c:y val="0.59289789595972642"/>
          <c:w val="0.16521739130434818"/>
          <c:h val="0.2213120491086155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739464183442831"/>
          <c:y val="0.13585678908219781"/>
          <c:w val="0.79866258490702391"/>
          <c:h val="0.6592914150613286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83</c:v>
                </c:pt>
                <c:pt idx="4">
                  <c:v>78</c:v>
                </c:pt>
                <c:pt idx="5">
                  <c:v>73</c:v>
                </c:pt>
                <c:pt idx="6">
                  <c:v>65</c:v>
                </c:pt>
                <c:pt idx="7">
                  <c:v>60</c:v>
                </c:pt>
                <c:pt idx="8">
                  <c:v>55</c:v>
                </c:pt>
                <c:pt idx="9">
                  <c:v>50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b'!$J$66:$J$75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94</c:v>
                </c:pt>
                <c:pt idx="3">
                  <c:v>86</c:v>
                </c:pt>
                <c:pt idx="4">
                  <c:v>78</c:v>
                </c:pt>
                <c:pt idx="5">
                  <c:v>73</c:v>
                </c:pt>
                <c:pt idx="6">
                  <c:v>68</c:v>
                </c:pt>
                <c:pt idx="7">
                  <c:v>63</c:v>
                </c:pt>
                <c:pt idx="8">
                  <c:v>58</c:v>
                </c:pt>
                <c:pt idx="9">
                  <c:v>53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b'!$K$66:$K$75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91</c:v>
                </c:pt>
                <c:pt idx="3">
                  <c:v>86</c:v>
                </c:pt>
                <c:pt idx="4">
                  <c:v>81</c:v>
                </c:pt>
                <c:pt idx="5">
                  <c:v>76</c:v>
                </c:pt>
                <c:pt idx="6">
                  <c:v>71</c:v>
                </c:pt>
                <c:pt idx="7">
                  <c:v>66</c:v>
                </c:pt>
                <c:pt idx="8">
                  <c:v>61</c:v>
                </c:pt>
                <c:pt idx="9">
                  <c:v>56</c:v>
                </c:pt>
              </c:numCache>
            </c:numRef>
          </c:yVal>
        </c:ser>
        <c:axId val="369430912"/>
        <c:axId val="369433216"/>
      </c:scatterChart>
      <c:valAx>
        <c:axId val="369430912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50000036967210049"/>
              <c:y val="0.87601078167115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33216"/>
        <c:crosses val="autoZero"/>
        <c:crossBetween val="midCat"/>
        <c:majorUnit val="1"/>
      </c:valAx>
      <c:valAx>
        <c:axId val="36943321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5726399960438937E-2"/>
              <c:y val="0.419250486943537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30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9154108149736"/>
          <c:y val="0.43309671963463836"/>
          <c:w val="0.14788750877971238"/>
          <c:h val="0.3261455525606468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715301030987262"/>
          <c:y val="0.13745078410988534"/>
          <c:w val="0.79687635104090548"/>
          <c:h val="0.65546581217413979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12.16a, 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83</c:v>
                </c:pt>
                <c:pt idx="4">
                  <c:v>78</c:v>
                </c:pt>
                <c:pt idx="5">
                  <c:v>73</c:v>
                </c:pt>
                <c:pt idx="6">
                  <c:v>65</c:v>
                </c:pt>
                <c:pt idx="7">
                  <c:v>60</c:v>
                </c:pt>
                <c:pt idx="8">
                  <c:v>55</c:v>
                </c:pt>
                <c:pt idx="9">
                  <c:v>50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12.16a, b'!$J$66:$J$75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94</c:v>
                </c:pt>
                <c:pt idx="3">
                  <c:v>86</c:v>
                </c:pt>
                <c:pt idx="4">
                  <c:v>78</c:v>
                </c:pt>
                <c:pt idx="5">
                  <c:v>73</c:v>
                </c:pt>
                <c:pt idx="6">
                  <c:v>68</c:v>
                </c:pt>
                <c:pt idx="7">
                  <c:v>63</c:v>
                </c:pt>
                <c:pt idx="8">
                  <c:v>58</c:v>
                </c:pt>
                <c:pt idx="9">
                  <c:v>53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12.16a, b'!$K$66:$K$75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91</c:v>
                </c:pt>
                <c:pt idx="3">
                  <c:v>86</c:v>
                </c:pt>
                <c:pt idx="4">
                  <c:v>81</c:v>
                </c:pt>
                <c:pt idx="5">
                  <c:v>76</c:v>
                </c:pt>
                <c:pt idx="6">
                  <c:v>71</c:v>
                </c:pt>
                <c:pt idx="7">
                  <c:v>66</c:v>
                </c:pt>
                <c:pt idx="8">
                  <c:v>61</c:v>
                </c:pt>
                <c:pt idx="9">
                  <c:v>56</c:v>
                </c:pt>
              </c:numCache>
            </c:numRef>
          </c:yVal>
        </c:ser>
        <c:axId val="369531136"/>
        <c:axId val="369562368"/>
      </c:scatterChart>
      <c:valAx>
        <c:axId val="369531136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 Competitors</a:t>
                </a:r>
              </a:p>
            </c:rich>
          </c:tx>
          <c:layout>
            <c:manualLayout>
              <c:xMode val="edge"/>
              <c:yMode val="edge"/>
              <c:x val="0.34244459488120288"/>
              <c:y val="0.874660625281103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562368"/>
        <c:crosses val="autoZero"/>
        <c:crossBetween val="midCat"/>
        <c:majorUnit val="1"/>
      </c:valAx>
      <c:valAx>
        <c:axId val="36956236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3.0026431530713566E-2"/>
              <c:y val="0.376308184329787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5311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36943304832865"/>
          <c:y val="0.43966809245841942"/>
          <c:w val="0.14583351560221638"/>
          <c:h val="0.32970084461513155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739464183442836"/>
          <c:y val="0.13585678908219787"/>
          <c:w val="0.79866258490702347"/>
          <c:h val="0.65929141506132882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83</c:v>
                </c:pt>
                <c:pt idx="4">
                  <c:v>78</c:v>
                </c:pt>
                <c:pt idx="5">
                  <c:v>73</c:v>
                </c:pt>
                <c:pt idx="6">
                  <c:v>65</c:v>
                </c:pt>
                <c:pt idx="7">
                  <c:v>60</c:v>
                </c:pt>
                <c:pt idx="8">
                  <c:v>55</c:v>
                </c:pt>
                <c:pt idx="9">
                  <c:v>50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b'!$J$66:$J$75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94</c:v>
                </c:pt>
                <c:pt idx="3">
                  <c:v>86</c:v>
                </c:pt>
                <c:pt idx="4">
                  <c:v>78</c:v>
                </c:pt>
                <c:pt idx="5">
                  <c:v>73</c:v>
                </c:pt>
                <c:pt idx="6">
                  <c:v>68</c:v>
                </c:pt>
                <c:pt idx="7">
                  <c:v>63</c:v>
                </c:pt>
                <c:pt idx="8">
                  <c:v>58</c:v>
                </c:pt>
                <c:pt idx="9">
                  <c:v>53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12.16a, b'!$K$66:$K$75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91</c:v>
                </c:pt>
                <c:pt idx="3">
                  <c:v>86</c:v>
                </c:pt>
                <c:pt idx="4">
                  <c:v>81</c:v>
                </c:pt>
                <c:pt idx="5">
                  <c:v>76</c:v>
                </c:pt>
                <c:pt idx="6">
                  <c:v>71</c:v>
                </c:pt>
                <c:pt idx="7">
                  <c:v>66</c:v>
                </c:pt>
                <c:pt idx="8">
                  <c:v>61</c:v>
                </c:pt>
                <c:pt idx="9">
                  <c:v>56</c:v>
                </c:pt>
              </c:numCache>
            </c:numRef>
          </c:yVal>
        </c:ser>
        <c:axId val="369610112"/>
        <c:axId val="371206016"/>
      </c:scatterChart>
      <c:valAx>
        <c:axId val="369610112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50000036967210049"/>
              <c:y val="0.87601078167115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206016"/>
        <c:crosses val="autoZero"/>
        <c:crossBetween val="midCat"/>
        <c:majorUnit val="1"/>
      </c:valAx>
      <c:valAx>
        <c:axId val="37120601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5726399960438937E-2"/>
              <c:y val="0.419250486943537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610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9154108149744"/>
          <c:y val="0.43309671963463847"/>
          <c:w val="0.14788750877971238"/>
          <c:h val="0.3261455525606468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v. # of Comps</a:t>
            </a:r>
          </a:p>
        </c:rich>
      </c:tx>
      <c:layout>
        <c:manualLayout>
          <c:xMode val="edge"/>
          <c:yMode val="edge"/>
          <c:x val="0.37996820349761645"/>
          <c:y val="3.2608695652174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46740858505565"/>
          <c:y val="0.18206521739130474"/>
          <c:w val="0.71542130365659906"/>
          <c:h val="0.63043478260869679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'Figures 12.15a,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2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'Figures 12.15a,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4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'Figures 12.15a,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38539648"/>
        <c:axId val="338541568"/>
      </c:scatterChart>
      <c:valAx>
        <c:axId val="338539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Comps</a:t>
                </a:r>
              </a:p>
            </c:rich>
          </c:tx>
          <c:layout>
            <c:manualLayout>
              <c:xMode val="edge"/>
              <c:yMode val="edge"/>
              <c:x val="0.41335453100158981"/>
              <c:y val="0.896739130434783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541568"/>
        <c:crosses val="autoZero"/>
        <c:crossBetween val="midCat"/>
      </c:valAx>
      <c:valAx>
        <c:axId val="338541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5437201907790197E-2"/>
              <c:y val="0.448369565217391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539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13831478537386"/>
          <c:y val="0.56793478260869679"/>
          <c:w val="0.1255961844197139"/>
          <c:h val="0.173913043478261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715301030987262"/>
          <c:y val="0.13745078410988534"/>
          <c:w val="0.79687635104090548"/>
          <c:h val="0.65546581217414024"/>
        </c:manualLayout>
      </c:layout>
      <c:scatterChart>
        <c:scatterStyle val="lineMarker"/>
        <c:ser>
          <c:idx val="0"/>
          <c:order val="0"/>
          <c:tx>
            <c:strRef>
              <c:f>'Figures 12.16a,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12.16a,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12.16a,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12.16a,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12.16a,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12.16a,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12.16a,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12.16a, 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83</c:v>
                </c:pt>
                <c:pt idx="4">
                  <c:v>78</c:v>
                </c:pt>
                <c:pt idx="5">
                  <c:v>73</c:v>
                </c:pt>
                <c:pt idx="6">
                  <c:v>65</c:v>
                </c:pt>
                <c:pt idx="7">
                  <c:v>60</c:v>
                </c:pt>
                <c:pt idx="8">
                  <c:v>55</c:v>
                </c:pt>
                <c:pt idx="9">
                  <c:v>50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12.16a, b'!$J$66:$J$75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94</c:v>
                </c:pt>
                <c:pt idx="3">
                  <c:v>86</c:v>
                </c:pt>
                <c:pt idx="4">
                  <c:v>78</c:v>
                </c:pt>
                <c:pt idx="5">
                  <c:v>73</c:v>
                </c:pt>
                <c:pt idx="6">
                  <c:v>68</c:v>
                </c:pt>
                <c:pt idx="7">
                  <c:v>63</c:v>
                </c:pt>
                <c:pt idx="8">
                  <c:v>58</c:v>
                </c:pt>
                <c:pt idx="9">
                  <c:v>53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12.16a,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12.16a, b'!$K$66:$K$75</c:f>
              <c:numCache>
                <c:formatCode>0</c:formatCode>
                <c:ptCount val="10"/>
                <c:pt idx="0">
                  <c:v>100</c:v>
                </c:pt>
                <c:pt idx="1">
                  <c:v>99</c:v>
                </c:pt>
                <c:pt idx="2">
                  <c:v>91</c:v>
                </c:pt>
                <c:pt idx="3">
                  <c:v>86</c:v>
                </c:pt>
                <c:pt idx="4">
                  <c:v>81</c:v>
                </c:pt>
                <c:pt idx="5">
                  <c:v>76</c:v>
                </c:pt>
                <c:pt idx="6">
                  <c:v>71</c:v>
                </c:pt>
                <c:pt idx="7">
                  <c:v>66</c:v>
                </c:pt>
                <c:pt idx="8">
                  <c:v>61</c:v>
                </c:pt>
                <c:pt idx="9">
                  <c:v>56</c:v>
                </c:pt>
              </c:numCache>
            </c:numRef>
          </c:yVal>
        </c:ser>
        <c:axId val="371606272"/>
        <c:axId val="371608576"/>
      </c:scatterChart>
      <c:valAx>
        <c:axId val="371606272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 Competitors</a:t>
                </a:r>
              </a:p>
            </c:rich>
          </c:tx>
          <c:layout>
            <c:manualLayout>
              <c:xMode val="edge"/>
              <c:yMode val="edge"/>
              <c:x val="0.34244459488120288"/>
              <c:y val="0.8746606252811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608576"/>
        <c:crosses val="autoZero"/>
        <c:crossBetween val="midCat"/>
        <c:majorUnit val="1"/>
      </c:valAx>
      <c:valAx>
        <c:axId val="37160857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3.0026431530713566E-2"/>
              <c:y val="0.376308184329787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6062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36943304832879"/>
          <c:y val="0.43966809245841942"/>
          <c:w val="0.14583351560221638"/>
          <c:h val="0.32970084461513155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v Time</a:t>
            </a:r>
          </a:p>
        </c:rich>
      </c:tx>
      <c:layout>
        <c:manualLayout>
          <c:xMode val="edge"/>
          <c:yMode val="edge"/>
          <c:x val="0.41428571428571431"/>
          <c:y val="3.2608695652174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3073833181036"/>
          <c:y val="0.17391304347826136"/>
          <c:w val="0.80816407063543394"/>
          <c:h val="0.66032608695652173"/>
        </c:manualLayout>
      </c:layout>
      <c:scatterChart>
        <c:scatterStyle val="lineMarker"/>
        <c:ser>
          <c:idx val="0"/>
          <c:order val="0"/>
          <c:tx>
            <c:strRef>
              <c:f>'Figure 12.17'!$D$84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12.17'!$D$85:$D$94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 12.17'!$F$84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12.17'!$F$85:$F$94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 12.17'!$H$84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12.17'!$H$85:$H$94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strRef>
              <c:f>'Figure 12.17'!$I$84</c:f>
              <c:strCache>
                <c:ptCount val="1"/>
                <c:pt idx="0">
                  <c:v>Model 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12.17'!$I$85:$I$94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85.13833909309875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68.020368624986901</c:v>
                </c:pt>
                <c:pt idx="7">
                  <c:v>63.788773693580467</c:v>
                </c:pt>
                <c:pt idx="8">
                  <c:v>59.557178762174047</c:v>
                </c:pt>
                <c:pt idx="9">
                  <c:v>55.325583830767613</c:v>
                </c:pt>
              </c:numCache>
            </c:numRef>
          </c:yVal>
        </c:ser>
        <c:ser>
          <c:idx val="4"/>
          <c:order val="4"/>
          <c:tx>
            <c:strRef>
              <c:f>'Figure 12.17'!$J$84</c:f>
              <c:strCache>
                <c:ptCount val="1"/>
                <c:pt idx="0">
                  <c:v>Model 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12.17'!$J$85:$J$94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89.561524766991312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72.443554298879448</c:v>
                </c:pt>
                <c:pt idx="7">
                  <c:v>68.211959367473014</c:v>
                </c:pt>
                <c:pt idx="8">
                  <c:v>63.980364436066594</c:v>
                </c:pt>
                <c:pt idx="9">
                  <c:v>59.74876950466016</c:v>
                </c:pt>
              </c:numCache>
            </c:numRef>
          </c:yVal>
        </c:ser>
        <c:ser>
          <c:idx val="5"/>
          <c:order val="5"/>
          <c:tx>
            <c:strRef>
              <c:f>'Figure 12.17'!$K$84</c:f>
              <c:strCache>
                <c:ptCount val="1"/>
                <c:pt idx="0">
                  <c:v>Model 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12.17'!$K$85:$K$94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93.793119698397732</c:v>
                </c:pt>
                <c:pt idx="3">
                  <c:v>89.561524766991312</c:v>
                </c:pt>
                <c:pt idx="4">
                  <c:v>85.329929835584878</c:v>
                </c:pt>
                <c:pt idx="5">
                  <c:v>81.098334904178444</c:v>
                </c:pt>
                <c:pt idx="6">
                  <c:v>76.86673997277201</c:v>
                </c:pt>
                <c:pt idx="7">
                  <c:v>72.635145041365575</c:v>
                </c:pt>
                <c:pt idx="8">
                  <c:v>68.403550109959156</c:v>
                </c:pt>
                <c:pt idx="9">
                  <c:v>64.171955178552722</c:v>
                </c:pt>
              </c:numCache>
            </c:numRef>
          </c:yVal>
        </c:ser>
        <c:axId val="371833088"/>
        <c:axId val="372244864"/>
      </c:scatterChart>
      <c:valAx>
        <c:axId val="371833088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387797953827312"/>
              <c:y val="0.90760869565217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244864"/>
        <c:crosses val="autoZero"/>
        <c:crossBetween val="midCat"/>
      </c:valAx>
      <c:valAx>
        <c:axId val="37224486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6530612244897982E-2"/>
              <c:y val="0.459239130434781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8330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21425893189"/>
          <c:y val="0.52173913043478393"/>
          <c:w val="0.15714307140178904"/>
          <c:h val="0.3125000000000005"/>
        </c:manualLayout>
      </c:layout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v. # of Comps</a:t>
            </a:r>
          </a:p>
        </c:rich>
      </c:tx>
      <c:layout>
        <c:manualLayout>
          <c:xMode val="edge"/>
          <c:yMode val="edge"/>
          <c:x val="0.37996820349761645"/>
          <c:y val="3.2608695652174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46740858505565"/>
          <c:y val="0.18206521739130474"/>
          <c:w val="0.71542130365659906"/>
          <c:h val="0.63043478260869679"/>
        </c:manualLayout>
      </c:layout>
      <c:scatterChart>
        <c:scatterStyle val="lineMarker"/>
        <c:ser>
          <c:idx val="0"/>
          <c:order val="0"/>
          <c:tx>
            <c:strRef>
              <c:f>'Figure 12.17'!$D$84</c:f>
              <c:strCache>
                <c:ptCount val="1"/>
                <c:pt idx="0">
                  <c:v>A Data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12.17'!$C$85:$C$94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 12.17'!$D$85:$D$94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2"/>
          <c:order val="1"/>
          <c:tx>
            <c:strRef>
              <c:f>'Figure 12.17'!$F$84</c:f>
              <c:strCache>
                <c:ptCount val="1"/>
                <c:pt idx="0">
                  <c:v>B Data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'Figure 12.17'!$E$85:$E$94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 12.17'!$F$85:$F$94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4"/>
          <c:order val="2"/>
          <c:tx>
            <c:strRef>
              <c:f>'Figure 12.17'!$H$84</c:f>
              <c:strCache>
                <c:ptCount val="1"/>
                <c:pt idx="0">
                  <c:v>C Data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'Figure 12.17'!$G$85:$G$94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 12.17'!$H$85:$H$94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72266496"/>
        <c:axId val="372305920"/>
      </c:scatterChart>
      <c:valAx>
        <c:axId val="372266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Comps</a:t>
                </a:r>
              </a:p>
            </c:rich>
          </c:tx>
          <c:layout>
            <c:manualLayout>
              <c:xMode val="edge"/>
              <c:yMode val="edge"/>
              <c:x val="0.41335453100158981"/>
              <c:y val="0.896739130434783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305920"/>
        <c:crosses val="autoZero"/>
        <c:crossBetween val="midCat"/>
      </c:valAx>
      <c:valAx>
        <c:axId val="372305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5437201907790197E-2"/>
              <c:y val="0.448369565217391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2664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13831478537386"/>
          <c:y val="0.56793478260869679"/>
          <c:w val="0.1255961844197139"/>
          <c:h val="0.173913043478261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48527679623086"/>
          <c:y val="0.11976641131240709"/>
          <c:w val="0.81978798586572343"/>
          <c:h val="0.70408432816865629"/>
        </c:manualLayout>
      </c:layout>
      <c:scatterChart>
        <c:scatterStyle val="lineMarker"/>
        <c:ser>
          <c:idx val="0"/>
          <c:order val="0"/>
          <c:tx>
            <c:strRef>
              <c:f>'Figure 12.17'!$D$84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12.17'!$D$85:$D$94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 12.17'!$F$84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12.17'!$F$85:$F$94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 12.17'!$H$84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12.17'!$H$85:$H$94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75102080"/>
        <c:axId val="375121024"/>
      </c:scatterChart>
      <c:valAx>
        <c:axId val="375102080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49823321554770317"/>
              <c:y val="0.905151327628761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21024"/>
        <c:crosses val="autoZero"/>
        <c:crossBetween val="midCat"/>
      </c:valAx>
      <c:valAx>
        <c:axId val="37512102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7679623085983537E-2"/>
              <c:y val="0.45799571801492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02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81978798586622"/>
          <c:y val="0.44625283628164381"/>
          <c:w val="0.13604240282685545"/>
          <c:h val="0.1653122221510931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992965982153173"/>
          <c:y val="0.14088844792524274"/>
          <c:w val="0.82716191847497633"/>
          <c:h val="0.6807340637380116"/>
        </c:manualLayout>
      </c:layout>
      <c:scatterChart>
        <c:scatterStyle val="lineMarker"/>
        <c:ser>
          <c:idx val="0"/>
          <c:order val="0"/>
          <c:tx>
            <c:strRef>
              <c:f>'Figure 12.17'!$D$84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12.17'!$C$85:$C$94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 12.17'!$D$85:$D$94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 12.17'!$F$84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12.17'!$E$85:$E$94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 12.17'!$F$85:$F$94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 12.17'!$H$84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12.17'!$G$85:$G$94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 12.17'!$H$85:$H$94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75179136"/>
        <c:axId val="375202176"/>
      </c:scatterChart>
      <c:valAx>
        <c:axId val="375179136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</a:t>
                </a:r>
                <a:r>
                  <a:rPr lang="en-US" sz="1200" baseline="0"/>
                  <a:t> </a:t>
                </a:r>
                <a:r>
                  <a:rPr lang="en-US" sz="1200"/>
                  <a:t>Competitors</a:t>
                </a:r>
              </a:p>
            </c:rich>
          </c:tx>
          <c:layout>
            <c:manualLayout>
              <c:xMode val="edge"/>
              <c:yMode val="edge"/>
              <c:x val="0.34979497933128745"/>
              <c:y val="0.906307441299567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202176"/>
        <c:crosses val="autoZero"/>
        <c:crossBetween val="midCat"/>
        <c:majorUnit val="1"/>
      </c:valAx>
      <c:valAx>
        <c:axId val="37520217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791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6524462219969"/>
          <c:y val="0.45315400439809883"/>
          <c:w val="0.13580265429784238"/>
          <c:h val="0.16486514861318013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 Data: Price v. Time</a:t>
            </a:r>
          </a:p>
        </c:rich>
      </c:tx>
      <c:layout>
        <c:manualLayout>
          <c:xMode val="edge"/>
          <c:yMode val="edge"/>
          <c:x val="0.32804232804232802"/>
          <c:y val="3.2432432432432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92965982153173"/>
          <c:y val="0.18108132005030644"/>
          <c:w val="0.8201072326031229"/>
          <c:h val="0.64324409211900047"/>
        </c:manualLayout>
      </c:layout>
      <c:scatterChart>
        <c:scatterStyle val="lineMarker"/>
        <c:ser>
          <c:idx val="0"/>
          <c:order val="0"/>
          <c:tx>
            <c:strRef>
              <c:f>'Figure 12.17'!$D$84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12.17'!$D$85:$D$94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 12.17'!$F$84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12.17'!$F$85:$F$94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 12.17'!$H$84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12.17'!$H$85:$H$94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MODEL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12.17'!$M$85:$M$94</c:f>
              <c:numCache>
                <c:formatCode>General</c:formatCode>
                <c:ptCount val="10"/>
                <c:pt idx="0">
                  <c:v>105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80</c:v>
                </c:pt>
                <c:pt idx="6">
                  <c:v>75</c:v>
                </c:pt>
                <c:pt idx="7">
                  <c:v>70</c:v>
                </c:pt>
                <c:pt idx="8">
                  <c:v>65</c:v>
                </c:pt>
                <c:pt idx="9">
                  <c:v>60</c:v>
                </c:pt>
              </c:numCache>
            </c:numRef>
          </c:yVal>
        </c:ser>
        <c:axId val="375269632"/>
        <c:axId val="375316864"/>
      </c:scatterChart>
      <c:valAx>
        <c:axId val="375269632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735542316469805"/>
              <c:y val="0.905406540398665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316864"/>
        <c:crosses val="autoZero"/>
        <c:crossBetween val="midCat"/>
      </c:valAx>
      <c:valAx>
        <c:axId val="37531686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269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2801918277"/>
          <c:y val="0.58648733773143047"/>
          <c:w val="0.16578520277557895"/>
          <c:h val="0.21891920266723491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 Data: Price v. Competitors</a:t>
            </a:r>
          </a:p>
        </c:rich>
      </c:tx>
      <c:layout>
        <c:manualLayout>
          <c:xMode val="edge"/>
          <c:yMode val="edge"/>
          <c:x val="0.28521739130434848"/>
          <c:y val="3.2786885245901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26086956521754"/>
          <c:y val="0.19125734091460925"/>
          <c:w val="0.82782608695652171"/>
          <c:h val="0.63114922501821191"/>
        </c:manualLayout>
      </c:layout>
      <c:scatterChart>
        <c:scatterStyle val="lineMarker"/>
        <c:ser>
          <c:idx val="0"/>
          <c:order val="0"/>
          <c:tx>
            <c:strRef>
              <c:f>'Figure 12.17'!$D$84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12.17'!$C$85:$C$94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 12.17'!$D$85:$D$94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 12.17'!$F$84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'Figure 12.17'!$E$85:$E$94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 12.17'!$F$85:$F$94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 12.17'!$H$84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 12.17'!$G$85:$G$94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 12.17'!$H$85:$H$94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MODEL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'Figure 12.17'!$P$85:$P$89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'Figure 12.17'!$N$85:$N$89</c:f>
              <c:numCache>
                <c:formatCode>General</c:formatCode>
                <c:ptCount val="5"/>
                <c:pt idx="0">
                  <c:v>104</c:v>
                </c:pt>
                <c:pt idx="1">
                  <c:v>98</c:v>
                </c:pt>
                <c:pt idx="2">
                  <c:v>92</c:v>
                </c:pt>
                <c:pt idx="3">
                  <c:v>86</c:v>
                </c:pt>
                <c:pt idx="4">
                  <c:v>80</c:v>
                </c:pt>
              </c:numCache>
            </c:numRef>
          </c:yVal>
        </c:ser>
        <c:axId val="376466432"/>
        <c:axId val="376489088"/>
      </c:scatterChart>
      <c:valAx>
        <c:axId val="376466432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Competitors</a:t>
                </a:r>
              </a:p>
            </c:rich>
          </c:tx>
          <c:layout>
            <c:manualLayout>
              <c:xMode val="edge"/>
              <c:yMode val="edge"/>
              <c:x val="0.46782608695652228"/>
              <c:y val="0.904373879494572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89088"/>
        <c:crosses val="autoZero"/>
        <c:crossBetween val="midCat"/>
        <c:majorUnit val="1"/>
      </c:valAx>
      <c:valAx>
        <c:axId val="37648908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2608695652174007E-2"/>
              <c:y val="0.459017540840181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66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34782608695651"/>
          <c:y val="0.59289789595972642"/>
          <c:w val="0.16521739130434818"/>
          <c:h val="0.2213120491086155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Data: Price vs. Time</a:t>
            </a:r>
          </a:p>
        </c:rich>
      </c:tx>
      <c:layout>
        <c:manualLayout>
          <c:xMode val="edge"/>
          <c:yMode val="edge"/>
          <c:x val="0.32746478873239526"/>
          <c:y val="3.2345013477089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39464183442831"/>
          <c:y val="0.13585678908219781"/>
          <c:w val="0.79866258490702391"/>
          <c:h val="0.6592914150613286"/>
        </c:manualLayout>
      </c:layout>
      <c:scatterChart>
        <c:scatterStyle val="lineMarker"/>
        <c:ser>
          <c:idx val="0"/>
          <c:order val="0"/>
          <c:tx>
            <c:strRef>
              <c:f>'Figure 12.17'!$D$84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12.17'!$D$85:$D$94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 12.17'!$F$84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12.17'!$F$85:$F$94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 12.17'!$H$84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12.17'!$H$85:$H$94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12.17'!$I$85:$I$94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85.13833909309875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68.020368624986901</c:v>
                </c:pt>
                <c:pt idx="7">
                  <c:v>63.788773693580467</c:v>
                </c:pt>
                <c:pt idx="8">
                  <c:v>59.557178762174047</c:v>
                </c:pt>
                <c:pt idx="9">
                  <c:v>55.325583830767613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12.17'!$J$85:$J$94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89.561524766991312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72.443554298879448</c:v>
                </c:pt>
                <c:pt idx="7">
                  <c:v>68.211959367473014</c:v>
                </c:pt>
                <c:pt idx="8">
                  <c:v>63.980364436066594</c:v>
                </c:pt>
                <c:pt idx="9">
                  <c:v>59.74876950466016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'Figure 12.17'!$B$85:$B$94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 12.17'!$K$85:$K$94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93.793119698397732</c:v>
                </c:pt>
                <c:pt idx="3">
                  <c:v>89.561524766991312</c:v>
                </c:pt>
                <c:pt idx="4">
                  <c:v>85.329929835584878</c:v>
                </c:pt>
                <c:pt idx="5">
                  <c:v>81.098334904178444</c:v>
                </c:pt>
                <c:pt idx="6">
                  <c:v>76.86673997277201</c:v>
                </c:pt>
                <c:pt idx="7">
                  <c:v>72.635145041365575</c:v>
                </c:pt>
                <c:pt idx="8">
                  <c:v>68.403550109959156</c:v>
                </c:pt>
                <c:pt idx="9">
                  <c:v>64.171955178552722</c:v>
                </c:pt>
              </c:numCache>
            </c:numRef>
          </c:yVal>
        </c:ser>
        <c:axId val="376763520"/>
        <c:axId val="376765440"/>
      </c:scatterChart>
      <c:valAx>
        <c:axId val="376763520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0000036967210049"/>
              <c:y val="0.87601078167115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65440"/>
        <c:crosses val="autoZero"/>
        <c:crossBetween val="midCat"/>
        <c:majorUnit val="1"/>
      </c:valAx>
      <c:valAx>
        <c:axId val="37676544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4.2253521126760563E-2"/>
              <c:y val="0.477088948787062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63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9154108149736"/>
          <c:y val="0.43309671963463836"/>
          <c:w val="0.14788750877971238"/>
          <c:h val="0.3261455525606468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Data: Price vs. Competitors</a:t>
            </a:r>
          </a:p>
        </c:rich>
      </c:tx>
      <c:layout>
        <c:manualLayout>
          <c:xMode val="edge"/>
          <c:yMode val="edge"/>
          <c:x val="0.28472222222222232"/>
          <c:y val="3.2697547683923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15301030987262"/>
          <c:y val="0.13745078410988534"/>
          <c:w val="0.79687635104090548"/>
          <c:h val="0.65546581217413979"/>
        </c:manualLayout>
      </c:layout>
      <c:scatterChart>
        <c:scatterStyle val="lineMarker"/>
        <c:ser>
          <c:idx val="0"/>
          <c:order val="0"/>
          <c:tx>
            <c:strRef>
              <c:f>'Figure 12.17'!$D$84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12.17'!$C$85:$C$94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 12.17'!$D$85:$D$94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 12.17'!$F$84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'Figure 12.17'!$E$85:$E$94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 12.17'!$F$85:$F$94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 12.17'!$H$84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 12.17'!$G$85:$G$94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 12.17'!$H$85:$H$94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 12.17'!$C$85:$C$94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 12.17'!$I$85:$I$94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85.13833909309875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68.020368624986901</c:v>
                </c:pt>
                <c:pt idx="7">
                  <c:v>63.788773693580467</c:v>
                </c:pt>
                <c:pt idx="8">
                  <c:v>59.557178762174047</c:v>
                </c:pt>
                <c:pt idx="9">
                  <c:v>55.325583830767613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'Figure 12.17'!$E$85:$E$94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 12.17'!$J$85:$J$94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89.561524766991312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72.443554298879448</c:v>
                </c:pt>
                <c:pt idx="7">
                  <c:v>68.211959367473014</c:v>
                </c:pt>
                <c:pt idx="8">
                  <c:v>63.980364436066594</c:v>
                </c:pt>
                <c:pt idx="9">
                  <c:v>59.74876950466016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'Figure 12.17'!$G$85:$G$94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 12.17'!$K$85:$K$94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93.793119698397732</c:v>
                </c:pt>
                <c:pt idx="3">
                  <c:v>89.561524766991312</c:v>
                </c:pt>
                <c:pt idx="4">
                  <c:v>85.329929835584878</c:v>
                </c:pt>
                <c:pt idx="5">
                  <c:v>81.098334904178444</c:v>
                </c:pt>
                <c:pt idx="6">
                  <c:v>76.86673997277201</c:v>
                </c:pt>
                <c:pt idx="7">
                  <c:v>72.635145041365575</c:v>
                </c:pt>
                <c:pt idx="8">
                  <c:v>68.403550109959156</c:v>
                </c:pt>
                <c:pt idx="9">
                  <c:v>64.171955178552722</c:v>
                </c:pt>
              </c:numCache>
            </c:numRef>
          </c:yVal>
        </c:ser>
        <c:axId val="338423168"/>
        <c:axId val="355927552"/>
      </c:scatterChart>
      <c:valAx>
        <c:axId val="338423168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Competitors</a:t>
                </a:r>
              </a:p>
            </c:rich>
          </c:tx>
          <c:layout>
            <c:manualLayout>
              <c:xMode val="edge"/>
              <c:yMode val="edge"/>
              <c:x val="0.47048684018664427"/>
              <c:y val="0.874660544816094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927552"/>
        <c:crosses val="autoZero"/>
        <c:crossBetween val="midCat"/>
        <c:majorUnit val="1"/>
      </c:valAx>
      <c:valAx>
        <c:axId val="35592755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482289400473442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4231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36943304832865"/>
          <c:y val="0.43966809245841942"/>
          <c:w val="0.14583351560221638"/>
          <c:h val="0.32970084461513155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v Time</a:t>
            </a:r>
          </a:p>
        </c:rich>
      </c:tx>
      <c:layout>
        <c:manualLayout>
          <c:xMode val="edge"/>
          <c:yMode val="edge"/>
          <c:x val="0.41428571428571431"/>
          <c:y val="3.2608695652174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3073833181036"/>
          <c:y val="0.17391304347826148"/>
          <c:w val="0.80816407063543394"/>
          <c:h val="0.66032608695652173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strRef>
              <c:f>'Figures 12.18a,b'!$I$65</c:f>
              <c:strCache>
                <c:ptCount val="1"/>
                <c:pt idx="0">
                  <c:v>Model 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85.6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68.599999999999994</c:v>
                </c:pt>
                <c:pt idx="7">
                  <c:v>64.400000000000006</c:v>
                </c:pt>
                <c:pt idx="8">
                  <c:v>60.199999999999989</c:v>
                </c:pt>
                <c:pt idx="9">
                  <c:v>56</c:v>
                </c:pt>
              </c:numCache>
            </c:numRef>
          </c:yVal>
        </c:ser>
        <c:ser>
          <c:idx val="4"/>
          <c:order val="4"/>
          <c:tx>
            <c:strRef>
              <c:f>'Figures 12.18a,b'!$J$65</c:f>
              <c:strCache>
                <c:ptCount val="1"/>
                <c:pt idx="0">
                  <c:v>Model 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12.18a,b'!$J$66:$J$75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90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73</c:v>
                </c:pt>
                <c:pt idx="7">
                  <c:v>68.800000000000011</c:v>
                </c:pt>
                <c:pt idx="8">
                  <c:v>64.599999999999994</c:v>
                </c:pt>
                <c:pt idx="9">
                  <c:v>60.4</c:v>
                </c:pt>
              </c:numCache>
            </c:numRef>
          </c:yVal>
        </c:ser>
        <c:ser>
          <c:idx val="5"/>
          <c:order val="5"/>
          <c:tx>
            <c:strRef>
              <c:f>'Figures 12.18a,b'!$K$65</c:f>
              <c:strCache>
                <c:ptCount val="1"/>
                <c:pt idx="0">
                  <c:v>Model 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12.18a,b'!$K$66:$K$75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94.2</c:v>
                </c:pt>
                <c:pt idx="3">
                  <c:v>90</c:v>
                </c:pt>
                <c:pt idx="4">
                  <c:v>85.8</c:v>
                </c:pt>
                <c:pt idx="5">
                  <c:v>81.599999999999994</c:v>
                </c:pt>
                <c:pt idx="6">
                  <c:v>77.399999999999991</c:v>
                </c:pt>
                <c:pt idx="7">
                  <c:v>73.2</c:v>
                </c:pt>
                <c:pt idx="8">
                  <c:v>68.999999999999986</c:v>
                </c:pt>
                <c:pt idx="9">
                  <c:v>64.8</c:v>
                </c:pt>
              </c:numCache>
            </c:numRef>
          </c:yVal>
        </c:ser>
        <c:axId val="356897536"/>
        <c:axId val="356899456"/>
      </c:scatterChart>
      <c:valAx>
        <c:axId val="356897536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387797953827339"/>
              <c:y val="0.907608695652175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899456"/>
        <c:crosses val="autoZero"/>
        <c:crossBetween val="midCat"/>
      </c:valAx>
      <c:valAx>
        <c:axId val="35689945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6530612244897982E-2"/>
              <c:y val="0.459239130434781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897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21425893189"/>
          <c:y val="0.52173913043478415"/>
          <c:w val="0.15714307140178904"/>
          <c:h val="0.31250000000000061"/>
        </c:manualLayout>
      </c:layout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48527679623086"/>
          <c:y val="0.11976641131240709"/>
          <c:w val="0.81978798586572343"/>
          <c:h val="0.70408432816865629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55678080"/>
        <c:axId val="355799424"/>
      </c:scatterChart>
      <c:valAx>
        <c:axId val="355678080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49823321554770317"/>
              <c:y val="0.905151327628761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799424"/>
        <c:crosses val="autoZero"/>
        <c:crossBetween val="midCat"/>
      </c:valAx>
      <c:valAx>
        <c:axId val="35579942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7679623085983537E-2"/>
              <c:y val="0.45799571801492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78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81978798586622"/>
          <c:y val="0.44625283628164381"/>
          <c:w val="0.13604240282685545"/>
          <c:h val="0.1653122221510931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v. # of Comps</a:t>
            </a:r>
          </a:p>
        </c:rich>
      </c:tx>
      <c:layout>
        <c:manualLayout>
          <c:xMode val="edge"/>
          <c:yMode val="edge"/>
          <c:x val="0.37996820349761667"/>
          <c:y val="3.2608695652174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46740858505565"/>
          <c:y val="0.18206521739130482"/>
          <c:w val="0.71542130365659951"/>
          <c:h val="0.63043478260869701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'Figures 12.18a,b'!$C$66:$C$75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2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'Figures 12.18a,b'!$E$66:$E$75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4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'Figures 12.18a,b'!$G$66:$G$75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56823424"/>
        <c:axId val="356825344"/>
      </c:scatterChart>
      <c:valAx>
        <c:axId val="35682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Comps</a:t>
                </a:r>
              </a:p>
            </c:rich>
          </c:tx>
          <c:layout>
            <c:manualLayout>
              <c:xMode val="edge"/>
              <c:yMode val="edge"/>
              <c:x val="0.41335453100158981"/>
              <c:y val="0.896739130434784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825344"/>
        <c:crosses val="autoZero"/>
        <c:crossBetween val="midCat"/>
      </c:valAx>
      <c:valAx>
        <c:axId val="35682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5437201907790207E-2"/>
              <c:y val="0.448369565217392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823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13831478537391"/>
          <c:y val="0.56793478260869701"/>
          <c:w val="0.1255961844197139"/>
          <c:h val="0.173913043478261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48527679623086"/>
          <c:y val="0.11976641131240709"/>
          <c:w val="0.81978798586572321"/>
          <c:h val="0.70408432816865629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61346176"/>
        <c:axId val="361348480"/>
      </c:scatterChart>
      <c:valAx>
        <c:axId val="361346176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49823321554770317"/>
              <c:y val="0.905151327628761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348480"/>
        <c:crosses val="autoZero"/>
        <c:crossBetween val="midCat"/>
      </c:valAx>
      <c:valAx>
        <c:axId val="36134848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7679623085983558E-2"/>
              <c:y val="0.45799571801492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3461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81978798586656"/>
          <c:y val="0.44625283628164381"/>
          <c:w val="0.13604240282685551"/>
          <c:h val="0.16531222215109326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992965982153175"/>
          <c:y val="0.14088844792524274"/>
          <c:w val="0.82716191847497655"/>
          <c:h val="0.6807340637380116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63622784"/>
        <c:axId val="363625088"/>
      </c:scatterChart>
      <c:valAx>
        <c:axId val="363622784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</a:t>
                </a:r>
                <a:r>
                  <a:rPr lang="en-US" sz="1200" baseline="0"/>
                  <a:t> </a:t>
                </a:r>
                <a:r>
                  <a:rPr lang="en-US" sz="1200"/>
                  <a:t>Competitors</a:t>
                </a:r>
              </a:p>
            </c:rich>
          </c:tx>
          <c:layout>
            <c:manualLayout>
              <c:xMode val="edge"/>
              <c:yMode val="edge"/>
              <c:x val="0.34979497933128756"/>
              <c:y val="0.906307441299567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25088"/>
        <c:crosses val="autoZero"/>
        <c:crossBetween val="midCat"/>
        <c:majorUnit val="1"/>
      </c:valAx>
      <c:valAx>
        <c:axId val="36362508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22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6524462219958"/>
          <c:y val="0.45315400439809883"/>
          <c:w val="0.13580265429784238"/>
          <c:h val="0.16486514861318013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 Data: Price v. Time</a:t>
            </a:r>
          </a:p>
        </c:rich>
      </c:tx>
      <c:layout>
        <c:manualLayout>
          <c:xMode val="edge"/>
          <c:yMode val="edge"/>
          <c:x val="0.32804232804232802"/>
          <c:y val="3.2432432432432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92965982153175"/>
          <c:y val="0.18108132005030644"/>
          <c:w val="0.82010723260312335"/>
          <c:h val="0.64324409211900102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MODEL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12.18a,b'!$M$66:$M$75</c:f>
              <c:numCache>
                <c:formatCode>General</c:formatCode>
                <c:ptCount val="10"/>
                <c:pt idx="0">
                  <c:v>105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80</c:v>
                </c:pt>
                <c:pt idx="6">
                  <c:v>75</c:v>
                </c:pt>
                <c:pt idx="7">
                  <c:v>70</c:v>
                </c:pt>
                <c:pt idx="8">
                  <c:v>65</c:v>
                </c:pt>
                <c:pt idx="9">
                  <c:v>60</c:v>
                </c:pt>
              </c:numCache>
            </c:numRef>
          </c:yVal>
        </c:ser>
        <c:axId val="363479808"/>
        <c:axId val="363481728"/>
      </c:scatterChart>
      <c:valAx>
        <c:axId val="363479808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735542316469827"/>
              <c:y val="0.905406540398664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481728"/>
        <c:crosses val="autoZero"/>
        <c:crossBetween val="midCat"/>
      </c:valAx>
      <c:valAx>
        <c:axId val="36348172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479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2801918277"/>
          <c:y val="0.58648733773143025"/>
          <c:w val="0.16578520277557895"/>
          <c:h val="0.21891920266723505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 Data: Price v. Competitors</a:t>
            </a:r>
          </a:p>
        </c:rich>
      </c:tx>
      <c:layout>
        <c:manualLayout>
          <c:xMode val="edge"/>
          <c:yMode val="edge"/>
          <c:x val="0.28521739130434864"/>
          <c:y val="3.2786885245901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26086956521757"/>
          <c:y val="0.19125734091460925"/>
          <c:w val="0.82782608695652171"/>
          <c:h val="0.63114922501821213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'Figures 12.18a,b'!$C$66:$C$75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'Figures 12.18a,b'!$E$66:$E$75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'Figures 12.18a,b'!$G$66:$G$75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MODEL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'Figures 12.18a,b'!$P$66:$P$70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'Figures 12.18a,b'!$N$66:$N$70</c:f>
              <c:numCache>
                <c:formatCode>General</c:formatCode>
                <c:ptCount val="5"/>
                <c:pt idx="0">
                  <c:v>104</c:v>
                </c:pt>
                <c:pt idx="1">
                  <c:v>98</c:v>
                </c:pt>
                <c:pt idx="2">
                  <c:v>92</c:v>
                </c:pt>
                <c:pt idx="3">
                  <c:v>86</c:v>
                </c:pt>
                <c:pt idx="4">
                  <c:v>80</c:v>
                </c:pt>
              </c:numCache>
            </c:numRef>
          </c:yVal>
        </c:ser>
        <c:axId val="363526784"/>
        <c:axId val="304627072"/>
      </c:scatterChart>
      <c:valAx>
        <c:axId val="363526784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Competitors</a:t>
                </a:r>
              </a:p>
            </c:rich>
          </c:tx>
          <c:layout>
            <c:manualLayout>
              <c:xMode val="edge"/>
              <c:yMode val="edge"/>
              <c:x val="0.46782608695652239"/>
              <c:y val="0.904373879494572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627072"/>
        <c:crosses val="autoZero"/>
        <c:crossBetween val="midCat"/>
        <c:majorUnit val="1"/>
      </c:valAx>
      <c:valAx>
        <c:axId val="30462707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2608695652174021E-2"/>
              <c:y val="0.459017540840181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526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34782608695651"/>
          <c:y val="0.59289789595972642"/>
          <c:w val="0.16521739130434826"/>
          <c:h val="0.2213120491086155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739464183442836"/>
          <c:y val="0.13585678908219787"/>
          <c:w val="0.79866258490702347"/>
          <c:h val="0.65929141506132882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85.6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68.599999999999994</c:v>
                </c:pt>
                <c:pt idx="7">
                  <c:v>64.400000000000006</c:v>
                </c:pt>
                <c:pt idx="8">
                  <c:v>60.199999999999989</c:v>
                </c:pt>
                <c:pt idx="9">
                  <c:v>56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12.18a,b'!$J$66:$J$75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90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73</c:v>
                </c:pt>
                <c:pt idx="7">
                  <c:v>68.800000000000011</c:v>
                </c:pt>
                <c:pt idx="8">
                  <c:v>64.599999999999994</c:v>
                </c:pt>
                <c:pt idx="9">
                  <c:v>60.4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12.18a,b'!$K$66:$K$75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94.2</c:v>
                </c:pt>
                <c:pt idx="3">
                  <c:v>90</c:v>
                </c:pt>
                <c:pt idx="4">
                  <c:v>85.8</c:v>
                </c:pt>
                <c:pt idx="5">
                  <c:v>81.599999999999994</c:v>
                </c:pt>
                <c:pt idx="6">
                  <c:v>77.399999999999991</c:v>
                </c:pt>
                <c:pt idx="7">
                  <c:v>73.2</c:v>
                </c:pt>
                <c:pt idx="8">
                  <c:v>68.999999999999986</c:v>
                </c:pt>
                <c:pt idx="9">
                  <c:v>64.8</c:v>
                </c:pt>
              </c:numCache>
            </c:numRef>
          </c:yVal>
        </c:ser>
        <c:axId val="333864320"/>
        <c:axId val="363648896"/>
      </c:scatterChart>
      <c:valAx>
        <c:axId val="333864320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50236130065902251"/>
              <c:y val="0.883240574728576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48896"/>
        <c:crosses val="autoZero"/>
        <c:crossBetween val="midCat"/>
        <c:majorUnit val="1"/>
      </c:valAx>
      <c:valAx>
        <c:axId val="36364889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5726399960438937E-2"/>
              <c:y val="0.419250486943537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8643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9154108149744"/>
          <c:y val="0.43309671963463847"/>
          <c:w val="0.14788750877971238"/>
          <c:h val="0.3261455525606468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715301030987262"/>
          <c:y val="0.13745078410988534"/>
          <c:w val="0.79687635104090548"/>
          <c:h val="0.65546581217414024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12.18a,b'!$I$66:$I$75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85.6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68.599999999999994</c:v>
                </c:pt>
                <c:pt idx="7">
                  <c:v>64.400000000000006</c:v>
                </c:pt>
                <c:pt idx="8">
                  <c:v>60.199999999999989</c:v>
                </c:pt>
                <c:pt idx="9">
                  <c:v>56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12.18a,b'!$J$66:$J$75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90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73</c:v>
                </c:pt>
                <c:pt idx="7">
                  <c:v>68.800000000000011</c:v>
                </c:pt>
                <c:pt idx="8">
                  <c:v>64.599999999999994</c:v>
                </c:pt>
                <c:pt idx="9">
                  <c:v>60.4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12.18a,b'!$K$66:$K$75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94.2</c:v>
                </c:pt>
                <c:pt idx="3">
                  <c:v>90</c:v>
                </c:pt>
                <c:pt idx="4">
                  <c:v>85.8</c:v>
                </c:pt>
                <c:pt idx="5">
                  <c:v>81.599999999999994</c:v>
                </c:pt>
                <c:pt idx="6">
                  <c:v>77.399999999999991</c:v>
                </c:pt>
                <c:pt idx="7">
                  <c:v>73.2</c:v>
                </c:pt>
                <c:pt idx="8">
                  <c:v>68.999999999999986</c:v>
                </c:pt>
                <c:pt idx="9">
                  <c:v>64.8</c:v>
                </c:pt>
              </c:numCache>
            </c:numRef>
          </c:yVal>
        </c:ser>
        <c:axId val="364811392"/>
        <c:axId val="364813696"/>
      </c:scatterChart>
      <c:valAx>
        <c:axId val="364811392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 Competitors</a:t>
                </a:r>
              </a:p>
            </c:rich>
          </c:tx>
          <c:layout>
            <c:manualLayout>
              <c:xMode val="edge"/>
              <c:yMode val="edge"/>
              <c:x val="0.34244459488120288"/>
              <c:y val="0.8746606252811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13696"/>
        <c:crosses val="autoZero"/>
        <c:crossBetween val="midCat"/>
        <c:majorUnit val="1"/>
      </c:valAx>
      <c:valAx>
        <c:axId val="36481369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3.0026431530713566E-2"/>
              <c:y val="0.376308184329787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113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36943304832879"/>
          <c:y val="0.43966809245841942"/>
          <c:w val="0.14583351560221638"/>
          <c:h val="0.32970084461513155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739464183442842"/>
          <c:y val="0.13585678908219795"/>
          <c:w val="0.79866258490702313"/>
          <c:h val="0.65929141506132904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85.6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68.599999999999994</c:v>
                </c:pt>
                <c:pt idx="7">
                  <c:v>64.400000000000006</c:v>
                </c:pt>
                <c:pt idx="8">
                  <c:v>60.199999999999989</c:v>
                </c:pt>
                <c:pt idx="9">
                  <c:v>56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12.18a,b'!$J$66:$J$75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90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73</c:v>
                </c:pt>
                <c:pt idx="7">
                  <c:v>68.800000000000011</c:v>
                </c:pt>
                <c:pt idx="8">
                  <c:v>64.599999999999994</c:v>
                </c:pt>
                <c:pt idx="9">
                  <c:v>60.4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12.18a,b'!$K$66:$K$75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94.2</c:v>
                </c:pt>
                <c:pt idx="3">
                  <c:v>90</c:v>
                </c:pt>
                <c:pt idx="4">
                  <c:v>85.8</c:v>
                </c:pt>
                <c:pt idx="5">
                  <c:v>81.599999999999994</c:v>
                </c:pt>
                <c:pt idx="6">
                  <c:v>77.399999999999991</c:v>
                </c:pt>
                <c:pt idx="7">
                  <c:v>73.2</c:v>
                </c:pt>
                <c:pt idx="8">
                  <c:v>68.999999999999986</c:v>
                </c:pt>
                <c:pt idx="9">
                  <c:v>64.8</c:v>
                </c:pt>
              </c:numCache>
            </c:numRef>
          </c:yVal>
        </c:ser>
        <c:axId val="334854400"/>
        <c:axId val="334865152"/>
      </c:scatterChart>
      <c:valAx>
        <c:axId val="334854400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50236130065902251"/>
              <c:y val="0.88324057472857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865152"/>
        <c:crosses val="autoZero"/>
        <c:crossBetween val="midCat"/>
        <c:majorUnit val="1"/>
      </c:valAx>
      <c:valAx>
        <c:axId val="33486515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5726399960438937E-2"/>
              <c:y val="0.419250486943537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854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9154108149752"/>
          <c:y val="0.43309671963463864"/>
          <c:w val="0.14788750877971238"/>
          <c:h val="0.3261455525606468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715301030987262"/>
          <c:y val="0.13745078410988534"/>
          <c:w val="0.79687635104090548"/>
          <c:h val="0.65546581217414079"/>
        </c:manualLayout>
      </c:layout>
      <c:scatterChart>
        <c:scatterStyle val="lineMarker"/>
        <c:ser>
          <c:idx val="0"/>
          <c:order val="0"/>
          <c:tx>
            <c:strRef>
              <c:f>'Figures 12.18a,b'!$D$65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12.18a,b'!$D$66:$D$75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12.18a,b'!$F$65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12.18a,b'!$F$66:$F$75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12.18a,b'!$H$65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12.18a,b'!$G$66:$G$75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12.18a,b'!$H$66:$H$75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12.18a,b'!$I$66:$I$75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85.6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68.599999999999994</c:v>
                </c:pt>
                <c:pt idx="7">
                  <c:v>64.400000000000006</c:v>
                </c:pt>
                <c:pt idx="8">
                  <c:v>60.199999999999989</c:v>
                </c:pt>
                <c:pt idx="9">
                  <c:v>56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12.18a,b'!$J$66:$J$75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98.600000000000009</c:v>
                </c:pt>
                <c:pt idx="3">
                  <c:v>90</c:v>
                </c:pt>
                <c:pt idx="4">
                  <c:v>81.400000000000006</c:v>
                </c:pt>
                <c:pt idx="5">
                  <c:v>77.199999999999989</c:v>
                </c:pt>
                <c:pt idx="6">
                  <c:v>73</c:v>
                </c:pt>
                <c:pt idx="7">
                  <c:v>68.800000000000011</c:v>
                </c:pt>
                <c:pt idx="8">
                  <c:v>64.599999999999994</c:v>
                </c:pt>
                <c:pt idx="9">
                  <c:v>60.4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12.18a,b'!$G$66:$G$75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12.18a,b'!$K$66:$K$75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94.2</c:v>
                </c:pt>
                <c:pt idx="3">
                  <c:v>90</c:v>
                </c:pt>
                <c:pt idx="4">
                  <c:v>85.8</c:v>
                </c:pt>
                <c:pt idx="5">
                  <c:v>81.599999999999994</c:v>
                </c:pt>
                <c:pt idx="6">
                  <c:v>77.399999999999991</c:v>
                </c:pt>
                <c:pt idx="7">
                  <c:v>73.2</c:v>
                </c:pt>
                <c:pt idx="8">
                  <c:v>68.999999999999986</c:v>
                </c:pt>
                <c:pt idx="9">
                  <c:v>64.8</c:v>
                </c:pt>
              </c:numCache>
            </c:numRef>
          </c:yVal>
        </c:ser>
        <c:axId val="355985664"/>
        <c:axId val="334505856"/>
      </c:scatterChart>
      <c:valAx>
        <c:axId val="355985664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 Competitors</a:t>
                </a:r>
              </a:p>
            </c:rich>
          </c:tx>
          <c:layout>
            <c:manualLayout>
              <c:xMode val="edge"/>
              <c:yMode val="edge"/>
              <c:x val="0.34244459488120288"/>
              <c:y val="0.874660625281104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505856"/>
        <c:crosses val="autoZero"/>
        <c:crossBetween val="midCat"/>
        <c:majorUnit val="1"/>
      </c:valAx>
      <c:valAx>
        <c:axId val="33450585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3.0026431530713566E-2"/>
              <c:y val="0.376308184329787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985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3694330483289"/>
          <c:y val="0.43966809245841942"/>
          <c:w val="0.14583351560221638"/>
          <c:h val="0.32970084461513155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985469085619672"/>
          <c:y val="0.15176191925474058"/>
          <c:w val="0.81421712046357564"/>
          <c:h val="0.72628918500482986"/>
        </c:manualLayout>
      </c:layout>
      <c:scatterChart>
        <c:scatterStyle val="lineMarker"/>
        <c:ser>
          <c:idx val="0"/>
          <c:order val="0"/>
          <c:tx>
            <c:strRef>
              <c:f>'Figure 12.21'!$D$4</c:f>
              <c:strCache>
                <c:ptCount val="1"/>
                <c:pt idx="0">
                  <c:v>M1 Demand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12.21'!$A$5:$A$19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'Figure 12.21'!$D$5:$D$19</c:f>
              <c:numCache>
                <c:formatCode>General</c:formatCode>
                <c:ptCount val="15"/>
                <c:pt idx="0">
                  <c:v>1.1759999999999999</c:v>
                </c:pt>
                <c:pt idx="1">
                  <c:v>1.2465599999999999</c:v>
                </c:pt>
                <c:pt idx="2">
                  <c:v>1.3213535999999999</c:v>
                </c:pt>
                <c:pt idx="3">
                  <c:v>1.4006348159999999</c:v>
                </c:pt>
                <c:pt idx="4">
                  <c:v>1.48467290496</c:v>
                </c:pt>
                <c:pt idx="5">
                  <c:v>1.5737532792576001</c:v>
                </c:pt>
                <c:pt idx="6">
                  <c:v>1.6681784760130562</c:v>
                </c:pt>
                <c:pt idx="7">
                  <c:v>1.7682691845738396</c:v>
                </c:pt>
                <c:pt idx="8">
                  <c:v>1.8743653356482701</c:v>
                </c:pt>
                <c:pt idx="9">
                  <c:v>1.9868272557871665</c:v>
                </c:pt>
                <c:pt idx="10">
                  <c:v>2.1060368911343965</c:v>
                </c:pt>
                <c:pt idx="11">
                  <c:v>2.2323991046024605</c:v>
                </c:pt>
                <c:pt idx="12">
                  <c:v>2.3663430508786081</c:v>
                </c:pt>
                <c:pt idx="13">
                  <c:v>2.5083236339313246</c:v>
                </c:pt>
                <c:pt idx="14">
                  <c:v>2.6588230519672043</c:v>
                </c:pt>
              </c:numCache>
            </c:numRef>
          </c:yVal>
        </c:ser>
        <c:ser>
          <c:idx val="1"/>
          <c:order val="1"/>
          <c:tx>
            <c:strRef>
              <c:f>'Figure 12.21'!$E$4</c:f>
              <c:strCache>
                <c:ptCount val="1"/>
                <c:pt idx="0">
                  <c:v>M2 Demand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12.21'!$A$5:$A$19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'Figure 12.21'!$E$5:$E$19</c:f>
              <c:numCache>
                <c:formatCode>0.00</c:formatCode>
                <c:ptCount val="15"/>
                <c:pt idx="0">
                  <c:v>1.1759999999999999</c:v>
                </c:pt>
                <c:pt idx="1">
                  <c:v>1.3053600000000001</c:v>
                </c:pt>
                <c:pt idx="2">
                  <c:v>1.4489496000000002</c:v>
                </c:pt>
                <c:pt idx="3">
                  <c:v>1.6083340560000003</c:v>
                </c:pt>
                <c:pt idx="4">
                  <c:v>1.6565840776800005</c:v>
                </c:pt>
                <c:pt idx="5">
                  <c:v>1.7062816000104006</c:v>
                </c:pt>
                <c:pt idx="6">
                  <c:v>1.7574700480107126</c:v>
                </c:pt>
                <c:pt idx="7">
                  <c:v>1.8101941494510341</c:v>
                </c:pt>
                <c:pt idx="8">
                  <c:v>1.8644999739345651</c:v>
                </c:pt>
                <c:pt idx="9">
                  <c:v>1.920434973152602</c:v>
                </c:pt>
                <c:pt idx="10">
                  <c:v>1.9780480223471801</c:v>
                </c:pt>
                <c:pt idx="11">
                  <c:v>2.0373894630175955</c:v>
                </c:pt>
                <c:pt idx="12">
                  <c:v>2.0985111469081232</c:v>
                </c:pt>
                <c:pt idx="13">
                  <c:v>2.161466481315367</c:v>
                </c:pt>
                <c:pt idx="14">
                  <c:v>2.2263104757548282</c:v>
                </c:pt>
              </c:numCache>
            </c:numRef>
          </c:yVal>
        </c:ser>
        <c:axId val="360242176"/>
        <c:axId val="360241408"/>
      </c:scatterChart>
      <c:valAx>
        <c:axId val="360242176"/>
        <c:scaling>
          <c:orientation val="minMax"/>
          <c:max val="2016"/>
          <c:min val="2002"/>
        </c:scaling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Year</a:t>
                </a:r>
              </a:p>
            </c:rich>
          </c:tx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241408"/>
        <c:crosses val="autoZero"/>
        <c:crossBetween val="midCat"/>
      </c:valAx>
      <c:valAx>
        <c:axId val="360241408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Total Demand (MM)</a:t>
                </a:r>
              </a:p>
            </c:rich>
          </c:tx>
          <c:layout>
            <c:manualLayout>
              <c:xMode val="edge"/>
              <c:yMode val="edge"/>
              <c:x val="2.4232633279483051E-2"/>
              <c:y val="0.344174295286260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2421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36755759358389"/>
          <c:y val="0.30296612923384592"/>
          <c:w val="0.18578369141660234"/>
          <c:h val="0.151761802132457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992965982153173"/>
          <c:y val="0.14088844792524274"/>
          <c:w val="0.82716191847497633"/>
          <c:h val="0.6807340637380116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12.15a,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12.15a,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'Figures 12.15a,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55816576"/>
        <c:axId val="355818880"/>
      </c:scatterChart>
      <c:valAx>
        <c:axId val="355816576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Number of</a:t>
                </a:r>
                <a:r>
                  <a:rPr lang="en-US" sz="1200" baseline="0"/>
                  <a:t> </a:t>
                </a:r>
                <a:r>
                  <a:rPr lang="en-US" sz="1200"/>
                  <a:t>Competitors</a:t>
                </a:r>
              </a:p>
            </c:rich>
          </c:tx>
          <c:layout>
            <c:manualLayout>
              <c:xMode val="edge"/>
              <c:yMode val="edge"/>
              <c:x val="0.34979497933128745"/>
              <c:y val="0.906307441299567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818880"/>
        <c:crosses val="autoZero"/>
        <c:crossBetween val="midCat"/>
        <c:majorUnit val="1"/>
      </c:valAx>
      <c:valAx>
        <c:axId val="35581888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816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6524462219969"/>
          <c:y val="0.45315400439809883"/>
          <c:w val="0.13580265429784238"/>
          <c:h val="0.16486514861318013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915879595026159"/>
          <c:y val="0.15217391304347827"/>
          <c:w val="0.78479088413810494"/>
          <c:h val="0.72554347826086962"/>
        </c:manualLayout>
      </c:layout>
      <c:scatterChart>
        <c:scatterStyle val="lineMarker"/>
        <c:ser>
          <c:idx val="0"/>
          <c:order val="0"/>
          <c:tx>
            <c:v>M1 Price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12.21'!$A$5:$A$19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'Figure 12.21'!$B$5:$B$19</c:f>
              <c:numCache>
                <c:formatCode>_("$"* #,##0_);_("$"* \(#,##0\);_("$"* "-"??_);_(@_)</c:formatCode>
                <c:ptCount val="15"/>
                <c:pt idx="0">
                  <c:v>100</c:v>
                </c:pt>
                <c:pt idx="1">
                  <c:v>95</c:v>
                </c:pt>
                <c:pt idx="2">
                  <c:v>90.25</c:v>
                </c:pt>
                <c:pt idx="3">
                  <c:v>85.737499999999997</c:v>
                </c:pt>
                <c:pt idx="4">
                  <c:v>81.450625000000002</c:v>
                </c:pt>
                <c:pt idx="5">
                  <c:v>77.378093749999991</c:v>
                </c:pt>
                <c:pt idx="6">
                  <c:v>73.509189062499985</c:v>
                </c:pt>
                <c:pt idx="7">
                  <c:v>69.833729609374984</c:v>
                </c:pt>
                <c:pt idx="8">
                  <c:v>66.342043128906226</c:v>
                </c:pt>
                <c:pt idx="9">
                  <c:v>63.024940972460911</c:v>
                </c:pt>
                <c:pt idx="10">
                  <c:v>59.873693923837862</c:v>
                </c:pt>
                <c:pt idx="11">
                  <c:v>56.880009227645964</c:v>
                </c:pt>
                <c:pt idx="12">
                  <c:v>54.036008766263663</c:v>
                </c:pt>
                <c:pt idx="13">
                  <c:v>51.334208327950478</c:v>
                </c:pt>
                <c:pt idx="14">
                  <c:v>48.767497911552951</c:v>
                </c:pt>
              </c:numCache>
            </c:numRef>
          </c:yVal>
        </c:ser>
        <c:ser>
          <c:idx val="1"/>
          <c:order val="1"/>
          <c:tx>
            <c:v>M2 Price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12.21'!$A$5:$A$19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'Figure 12.21'!$C$5:$C$19</c:f>
              <c:numCache>
                <c:formatCode>_("$"* #,##0_);_("$"* \(#,##0\);_("$"* "-"??_);_(@_)</c:formatCode>
                <c:ptCount val="15"/>
                <c:pt idx="0">
                  <c:v>100</c:v>
                </c:pt>
                <c:pt idx="1">
                  <c:v>98.024714629804166</c:v>
                </c:pt>
                <c:pt idx="2">
                  <c:v>89.36993402450517</c:v>
                </c:pt>
                <c:pt idx="3">
                  <c:v>71.868782071421094</c:v>
                </c:pt>
                <c:pt idx="4">
                  <c:v>67.63718714001466</c:v>
                </c:pt>
                <c:pt idx="5">
                  <c:v>63.405592208608226</c:v>
                </c:pt>
                <c:pt idx="6">
                  <c:v>59.173997277201792</c:v>
                </c:pt>
                <c:pt idx="7">
                  <c:v>54.942402345795358</c:v>
                </c:pt>
                <c:pt idx="8">
                  <c:v>50.710807414388938</c:v>
                </c:pt>
                <c:pt idx="9">
                  <c:v>46.479212482982504</c:v>
                </c:pt>
                <c:pt idx="10">
                  <c:v>42.24761755157607</c:v>
                </c:pt>
                <c:pt idx="11">
                  <c:v>38.016022620169636</c:v>
                </c:pt>
                <c:pt idx="12">
                  <c:v>33.784427688763202</c:v>
                </c:pt>
                <c:pt idx="13">
                  <c:v>29.552832757356775</c:v>
                </c:pt>
                <c:pt idx="14">
                  <c:v>25.321237825950348</c:v>
                </c:pt>
              </c:numCache>
            </c:numRef>
          </c:yVal>
        </c:ser>
        <c:axId val="360326272"/>
        <c:axId val="360328576"/>
      </c:scatterChart>
      <c:valAx>
        <c:axId val="360326272"/>
        <c:scaling>
          <c:orientation val="minMax"/>
          <c:max val="2016"/>
          <c:min val="2002"/>
        </c:scaling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1588374565307471"/>
              <c:y val="0.94674350649417216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28576"/>
        <c:crosses val="autoZero"/>
        <c:crossBetween val="midCat"/>
      </c:valAx>
      <c:valAx>
        <c:axId val="36032857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427195676326048E-2"/>
              <c:y val="0.46467391304347838"/>
            </c:manualLayout>
          </c:layout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262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10259644317915"/>
          <c:y val="0.56413121607061356"/>
          <c:w val="0.18608448435627681"/>
          <c:h val="0.152173913043478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322580645161332"/>
          <c:y val="0.15405425735623118"/>
          <c:w val="0.8209677419354835"/>
          <c:h val="0.72432528020122489"/>
        </c:manualLayout>
      </c:layout>
      <c:scatterChart>
        <c:scatterStyle val="lineMarker"/>
        <c:ser>
          <c:idx val="0"/>
          <c:order val="0"/>
          <c:tx>
            <c:v>M1 Revenue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12.21'!$A$5:$A$19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'Figure 12.21'!$F$5:$F$19</c:f>
              <c:numCache>
                <c:formatCode>General</c:formatCode>
                <c:ptCount val="15"/>
                <c:pt idx="0">
                  <c:v>29.4</c:v>
                </c:pt>
                <c:pt idx="1">
                  <c:v>28.125509999999998</c:v>
                </c:pt>
                <c:pt idx="2">
                  <c:v>26.906269141499997</c:v>
                </c:pt>
                <c:pt idx="3">
                  <c:v>25.739882374215966</c:v>
                </c:pt>
                <c:pt idx="4">
                  <c:v>24.624058473293708</c:v>
                </c:pt>
                <c:pt idx="5">
                  <c:v>23.556605538476425</c:v>
                </c:pt>
                <c:pt idx="6">
                  <c:v>22.53542668838347</c:v>
                </c:pt>
                <c:pt idx="7">
                  <c:v>21.558515941442046</c:v>
                </c:pt>
                <c:pt idx="8">
                  <c:v>20.62395427538053</c:v>
                </c:pt>
                <c:pt idx="9">
                  <c:v>19.729905857542782</c:v>
                </c:pt>
                <c:pt idx="10">
                  <c:v>18.874614438618298</c:v>
                </c:pt>
                <c:pt idx="11">
                  <c:v>18.056399902704193</c:v>
                </c:pt>
                <c:pt idx="12">
                  <c:v>17.273654966921967</c:v>
                </c:pt>
                <c:pt idx="13">
                  <c:v>16.524842024105897</c:v>
                </c:pt>
                <c:pt idx="14">
                  <c:v>15.808490122360904</c:v>
                </c:pt>
              </c:numCache>
            </c:numRef>
          </c:yVal>
        </c:ser>
        <c:ser>
          <c:idx val="1"/>
          <c:order val="1"/>
          <c:tx>
            <c:v>M2 Revenue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12.21'!$A$5:$A$19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'Figure 12.21'!$G$5:$G$19</c:f>
              <c:numCache>
                <c:formatCode>_(* #,##0.00_);_(* \(#,##0.00\);_(* "-"??_);_(@_)</c:formatCode>
                <c:ptCount val="15"/>
                <c:pt idx="0">
                  <c:v>29.4</c:v>
                </c:pt>
                <c:pt idx="1">
                  <c:v>30.389916103675777</c:v>
                </c:pt>
                <c:pt idx="2">
                  <c:v>29.216752116635483</c:v>
                </c:pt>
                <c:pt idx="3">
                  <c:v>24.775781812611672</c:v>
                </c:pt>
                <c:pt idx="4">
                  <c:v>22.81568176936366</c:v>
                </c:pt>
                <c:pt idx="5">
                  <c:v>20.928413422832428</c:v>
                </c:pt>
                <c:pt idx="6">
                  <c:v>19.111751066304151</c:v>
                </c:pt>
                <c:pt idx="7">
                  <c:v>17.363531032001884</c:v>
                </c:pt>
                <c:pt idx="8">
                  <c:v>15.681650052244224</c:v>
                </c:pt>
                <c:pt idx="9">
                  <c:v>14.064063662396592</c:v>
                </c:pt>
                <c:pt idx="10">
                  <c:v>12.50878464457576</c:v>
                </c:pt>
                <c:pt idx="11">
                  <c:v>11.013881511093281</c:v>
                </c:pt>
                <c:pt idx="12">
                  <c:v>9.5774770266485927</c:v>
                </c:pt>
                <c:pt idx="13">
                  <c:v>8.1977467683065282</c:v>
                </c:pt>
                <c:pt idx="14">
                  <c:v>6.8729177223176023</c:v>
                </c:pt>
              </c:numCache>
            </c:numRef>
          </c:yVal>
        </c:ser>
        <c:axId val="360276736"/>
        <c:axId val="360278656"/>
      </c:scatterChart>
      <c:valAx>
        <c:axId val="360276736"/>
        <c:scaling>
          <c:orientation val="minMax"/>
          <c:max val="2016"/>
          <c:min val="2002"/>
        </c:scaling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Year</a:t>
                </a:r>
              </a:p>
            </c:rich>
          </c:tx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278656"/>
        <c:crosses val="autoZero"/>
        <c:crossBetween val="midCat"/>
      </c:valAx>
      <c:valAx>
        <c:axId val="36027865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Annual Revenue ($MM)</a:t>
                </a:r>
              </a:p>
            </c:rich>
          </c:tx>
          <c:layout>
            <c:manualLayout>
              <c:xMode val="edge"/>
              <c:yMode val="edge"/>
              <c:x val="2.419354838709678E-2"/>
              <c:y val="0.313513797261829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2767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43792808129045"/>
          <c:y val="0.57349803272519884"/>
          <c:w val="0.18548387096774191"/>
          <c:h val="0.151351635099666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Tornado Sensitivity Chart</a:t>
            </a:r>
          </a:p>
        </c:rich>
      </c:tx>
      <c:layout>
        <c:manualLayout>
          <c:xMode val="edge"/>
          <c:yMode val="edge"/>
          <c:x val="0.34014423076923078"/>
          <c:y val="2.84629981024667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41361319533901"/>
          <c:y val="0.25616698292220186"/>
          <c:w val="0.69951964130087163"/>
          <c:h val="0.65844402277039982"/>
        </c:manualLayout>
      </c:layout>
      <c:barChart>
        <c:barDir val="bar"/>
        <c:grouping val="clustered"/>
        <c:ser>
          <c:idx val="0"/>
          <c:order val="0"/>
          <c:tx>
            <c:strRef>
              <c:f>'Figure 12.25'!$O$2</c:f>
              <c:strCache>
                <c:ptCount val="1"/>
                <c:pt idx="0">
                  <c:v>-20 Pct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12.25'!$N$3:$N$10</c:f>
              <c:strCache>
                <c:ptCount val="8"/>
                <c:pt idx="0">
                  <c:v>Po</c:v>
                </c:pt>
                <c:pt idx="1">
                  <c:v>Starting Share</c:v>
                </c:pt>
                <c:pt idx="2">
                  <c:v>Discount Rate</c:v>
                </c:pt>
                <c:pt idx="3">
                  <c:v>Time Coefficient</c:v>
                </c:pt>
                <c:pt idx="4">
                  <c:v>Comps Coefficient</c:v>
                </c:pt>
                <c:pt idx="5">
                  <c:v>Early Demand Growth Rate</c:v>
                </c:pt>
                <c:pt idx="6">
                  <c:v>Share Decay Rate</c:v>
                </c:pt>
                <c:pt idx="7">
                  <c:v>Late Demand Growth Rate</c:v>
                </c:pt>
              </c:strCache>
            </c:strRef>
          </c:cat>
          <c:val>
            <c:numRef>
              <c:f>'Figure 12.25'!$O$3:$O$10</c:f>
              <c:numCache>
                <c:formatCode>0</c:formatCode>
                <c:ptCount val="8"/>
                <c:pt idx="0">
                  <c:v>107.1705</c:v>
                </c:pt>
                <c:pt idx="1">
                  <c:v>128.91900000000001</c:v>
                </c:pt>
                <c:pt idx="2">
                  <c:v>176.5067</c:v>
                </c:pt>
                <c:pt idx="3">
                  <c:v>173.29920000000001</c:v>
                </c:pt>
                <c:pt idx="4">
                  <c:v>172.48410000000001</c:v>
                </c:pt>
                <c:pt idx="5">
                  <c:v>154.69759999999999</c:v>
                </c:pt>
                <c:pt idx="6">
                  <c:v>167.886</c:v>
                </c:pt>
                <c:pt idx="7">
                  <c:v>159.49029999999999</c:v>
                </c:pt>
              </c:numCache>
            </c:numRef>
          </c:val>
        </c:ser>
        <c:ser>
          <c:idx val="1"/>
          <c:order val="1"/>
          <c:tx>
            <c:strRef>
              <c:f>'Figure 12.25'!$P$2</c:f>
              <c:strCache>
                <c:ptCount val="1"/>
                <c:pt idx="0">
                  <c:v>+20 Pct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12.25'!$N$3:$N$10</c:f>
              <c:strCache>
                <c:ptCount val="8"/>
                <c:pt idx="0">
                  <c:v>Po</c:v>
                </c:pt>
                <c:pt idx="1">
                  <c:v>Starting Share</c:v>
                </c:pt>
                <c:pt idx="2">
                  <c:v>Discount Rate</c:v>
                </c:pt>
                <c:pt idx="3">
                  <c:v>Time Coefficient</c:v>
                </c:pt>
                <c:pt idx="4">
                  <c:v>Comps Coefficient</c:v>
                </c:pt>
                <c:pt idx="5">
                  <c:v>Early Demand Growth Rate</c:v>
                </c:pt>
                <c:pt idx="6">
                  <c:v>Share Decay Rate</c:v>
                </c:pt>
                <c:pt idx="7">
                  <c:v>Late Demand Growth Rate</c:v>
                </c:pt>
              </c:strCache>
            </c:strRef>
          </c:cat>
          <c:val>
            <c:numRef>
              <c:f>'Figure 12.25'!$P$3:$P$10</c:f>
              <c:numCache>
                <c:formatCode>0</c:formatCode>
                <c:ptCount val="8"/>
                <c:pt idx="0">
                  <c:v>202.7901</c:v>
                </c:pt>
                <c:pt idx="1">
                  <c:v>193.3784</c:v>
                </c:pt>
                <c:pt idx="2">
                  <c:v>147.95939999999999</c:v>
                </c:pt>
                <c:pt idx="3">
                  <c:v>148.99809999999999</c:v>
                </c:pt>
                <c:pt idx="4">
                  <c:v>149.63939999999999</c:v>
                </c:pt>
                <c:pt idx="5">
                  <c:v>167.8229</c:v>
                </c:pt>
                <c:pt idx="6">
                  <c:v>154.82509999999999</c:v>
                </c:pt>
                <c:pt idx="7">
                  <c:v>162.85570000000001</c:v>
                </c:pt>
              </c:numCache>
            </c:numRef>
          </c:val>
        </c:ser>
        <c:overlap val="100"/>
        <c:axId val="360418304"/>
        <c:axId val="360428672"/>
      </c:barChart>
      <c:catAx>
        <c:axId val="360418304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Parameter</a:t>
                </a:r>
              </a:p>
            </c:rich>
          </c:tx>
          <c:layout>
            <c:manualLayout>
              <c:xMode val="edge"/>
              <c:yMode val="edge"/>
              <c:x val="1.9230769230769284E-2"/>
              <c:y val="0.504743833017079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428672"/>
        <c:crossesAt val="161.14869999999999"/>
        <c:auto val="1"/>
        <c:lblAlgn val="ctr"/>
        <c:lblOffset val="100"/>
        <c:tickLblSkip val="1"/>
        <c:tickMarkSkip val="1"/>
      </c:catAx>
      <c:valAx>
        <c:axId val="360428672"/>
        <c:scaling>
          <c:orientation val="minMax"/>
          <c:max val="202.7901"/>
          <c:min val="107.17049999999998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NPV ($MM)</a:t>
                </a:r>
              </a:p>
            </c:rich>
          </c:tx>
          <c:layout>
            <c:manualLayout>
              <c:xMode val="edge"/>
              <c:yMode val="edge"/>
              <c:x val="0.5324521754492213"/>
              <c:y val="0.1423149905123345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418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1442332929537649"/>
          <c:y val="0.93548387096774088"/>
          <c:w val="0.18629820310922732"/>
          <c:h val="5.12333965844402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 Data: Price v. Time</a:t>
            </a:r>
          </a:p>
        </c:rich>
      </c:tx>
      <c:layout>
        <c:manualLayout>
          <c:xMode val="edge"/>
          <c:yMode val="edge"/>
          <c:x val="0.32804232804232802"/>
          <c:y val="3.2432432432432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92965982153173"/>
          <c:y val="0.18108132005030644"/>
          <c:w val="0.8201072326031229"/>
          <c:h val="0.64324409211900047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MODEL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b'!$M$66:$M$75</c:f>
              <c:numCache>
                <c:formatCode>General</c:formatCode>
                <c:ptCount val="10"/>
                <c:pt idx="0">
                  <c:v>105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80</c:v>
                </c:pt>
                <c:pt idx="6">
                  <c:v>75</c:v>
                </c:pt>
                <c:pt idx="7">
                  <c:v>70</c:v>
                </c:pt>
                <c:pt idx="8">
                  <c:v>65</c:v>
                </c:pt>
                <c:pt idx="9">
                  <c:v>60</c:v>
                </c:pt>
              </c:numCache>
            </c:numRef>
          </c:yVal>
        </c:ser>
        <c:axId val="355837440"/>
        <c:axId val="355839360"/>
      </c:scatterChart>
      <c:valAx>
        <c:axId val="355837440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735542316469805"/>
              <c:y val="0.905406540398665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839360"/>
        <c:crosses val="autoZero"/>
        <c:crossBetween val="midCat"/>
      </c:valAx>
      <c:valAx>
        <c:axId val="35583936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292768959435626E-2"/>
              <c:y val="0.456757324253386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8374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2801918277"/>
          <c:y val="0.58648733773143047"/>
          <c:w val="0.16578520277557895"/>
          <c:h val="0.21891920266723491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 Data: Price v. Competitors</a:t>
            </a:r>
          </a:p>
        </c:rich>
      </c:tx>
      <c:layout>
        <c:manualLayout>
          <c:xMode val="edge"/>
          <c:yMode val="edge"/>
          <c:x val="0.28521739130434848"/>
          <c:y val="3.2786885245901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26086956521754"/>
          <c:y val="0.19125734091460925"/>
          <c:w val="0.82782608695652171"/>
          <c:h val="0.63114922501821191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'Figures 12.15a,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'Figures 12.15a,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'Figures 12.15a,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MODEL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'Figures 12.15a, b'!$P$66:$P$70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'Figures 12.15a, b'!$N$66:$N$70</c:f>
              <c:numCache>
                <c:formatCode>General</c:formatCode>
                <c:ptCount val="5"/>
                <c:pt idx="0">
                  <c:v>104</c:v>
                </c:pt>
                <c:pt idx="1">
                  <c:v>98</c:v>
                </c:pt>
                <c:pt idx="2">
                  <c:v>92</c:v>
                </c:pt>
                <c:pt idx="3">
                  <c:v>86</c:v>
                </c:pt>
                <c:pt idx="4">
                  <c:v>80</c:v>
                </c:pt>
              </c:numCache>
            </c:numRef>
          </c:yVal>
        </c:ser>
        <c:axId val="365525248"/>
        <c:axId val="365552000"/>
      </c:scatterChart>
      <c:valAx>
        <c:axId val="365525248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Competitors</a:t>
                </a:r>
              </a:p>
            </c:rich>
          </c:tx>
          <c:layout>
            <c:manualLayout>
              <c:xMode val="edge"/>
              <c:yMode val="edge"/>
              <c:x val="0.46782608695652228"/>
              <c:y val="0.904373879494572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552000"/>
        <c:crosses val="autoZero"/>
        <c:crossBetween val="midCat"/>
        <c:majorUnit val="1"/>
      </c:valAx>
      <c:valAx>
        <c:axId val="36555200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2608695652174007E-2"/>
              <c:y val="0.459017540840181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5252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34782608695651"/>
          <c:y val="0.59289789595972642"/>
          <c:w val="0.16521739130434818"/>
          <c:h val="0.2213120491086155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Data: Price vs. Time</a:t>
            </a:r>
          </a:p>
        </c:rich>
      </c:tx>
      <c:layout>
        <c:manualLayout>
          <c:xMode val="edge"/>
          <c:yMode val="edge"/>
          <c:x val="0.32746478873239526"/>
          <c:y val="3.2345013477089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39464183442831"/>
          <c:y val="0.13585678908219781"/>
          <c:w val="0.79866258490702391"/>
          <c:h val="0.6592914150613286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85.13833909309875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68.020368624986901</c:v>
                </c:pt>
                <c:pt idx="7">
                  <c:v>63.788773693580467</c:v>
                </c:pt>
                <c:pt idx="8">
                  <c:v>59.557178762174047</c:v>
                </c:pt>
                <c:pt idx="9">
                  <c:v>55.325583830767613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b'!$J$66:$J$75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89.561524766991312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72.443554298879448</c:v>
                </c:pt>
                <c:pt idx="7">
                  <c:v>68.211959367473014</c:v>
                </c:pt>
                <c:pt idx="8">
                  <c:v>63.980364436066594</c:v>
                </c:pt>
                <c:pt idx="9">
                  <c:v>59.74876950466016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b'!$K$66:$K$75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93.793119698397732</c:v>
                </c:pt>
                <c:pt idx="3">
                  <c:v>89.561524766991312</c:v>
                </c:pt>
                <c:pt idx="4">
                  <c:v>85.329929835584878</c:v>
                </c:pt>
                <c:pt idx="5">
                  <c:v>81.098334904178444</c:v>
                </c:pt>
                <c:pt idx="6">
                  <c:v>76.86673997277201</c:v>
                </c:pt>
                <c:pt idx="7">
                  <c:v>72.635145041365575</c:v>
                </c:pt>
                <c:pt idx="8">
                  <c:v>68.403550109959156</c:v>
                </c:pt>
                <c:pt idx="9">
                  <c:v>64.171955178552722</c:v>
                </c:pt>
              </c:numCache>
            </c:numRef>
          </c:yVal>
        </c:ser>
        <c:axId val="366952832"/>
        <c:axId val="366954752"/>
      </c:scatterChart>
      <c:valAx>
        <c:axId val="366952832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0000036967210049"/>
              <c:y val="0.87601078167115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54752"/>
        <c:crosses val="autoZero"/>
        <c:crossBetween val="midCat"/>
        <c:majorUnit val="1"/>
      </c:valAx>
      <c:valAx>
        <c:axId val="36695475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4.2253521126760563E-2"/>
              <c:y val="0.477088948787062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528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9154108149736"/>
          <c:y val="0.43309671963463836"/>
          <c:w val="0.14788750877971238"/>
          <c:h val="0.32614555256064687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Data: Price vs. Competitors</a:t>
            </a:r>
          </a:p>
        </c:rich>
      </c:tx>
      <c:layout>
        <c:manualLayout>
          <c:xMode val="edge"/>
          <c:yMode val="edge"/>
          <c:x val="0.28472222222222232"/>
          <c:y val="3.2697547683923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15301030987262"/>
          <c:y val="0.13745078410988534"/>
          <c:w val="0.79687635104090548"/>
          <c:h val="0.65546581217413979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'Figures 12.15a,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'Figures 12.15a,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'Figures 12.15a,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ser>
          <c:idx val="3"/>
          <c:order val="3"/>
          <c:tx>
            <c:v>A Model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'Figures 12.15a, b'!$C$66:$C$75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'Figures 12.15a, b'!$I$66:$I$75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85.13833909309875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68.020368624986901</c:v>
                </c:pt>
                <c:pt idx="7">
                  <c:v>63.788773693580467</c:v>
                </c:pt>
                <c:pt idx="8">
                  <c:v>59.557178762174047</c:v>
                </c:pt>
                <c:pt idx="9">
                  <c:v>55.325583830767613</c:v>
                </c:pt>
              </c:numCache>
            </c:numRef>
          </c:yVal>
        </c:ser>
        <c:ser>
          <c:idx val="4"/>
          <c:order val="4"/>
          <c:tx>
            <c:v>B Model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'Figures 12.15a, b'!$E$66:$E$75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xVal>
          <c:yVal>
            <c:numRef>
              <c:f>'Figures 12.15a, b'!$J$66:$J$75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98.216305372290279</c:v>
                </c:pt>
                <c:pt idx="3">
                  <c:v>89.561524766991312</c:v>
                </c:pt>
                <c:pt idx="4">
                  <c:v>80.906744161692316</c:v>
                </c:pt>
                <c:pt idx="5">
                  <c:v>76.675149230285882</c:v>
                </c:pt>
                <c:pt idx="6">
                  <c:v>72.443554298879448</c:v>
                </c:pt>
                <c:pt idx="7">
                  <c:v>68.211959367473014</c:v>
                </c:pt>
                <c:pt idx="8">
                  <c:v>63.980364436066594</c:v>
                </c:pt>
                <c:pt idx="9">
                  <c:v>59.74876950466016</c:v>
                </c:pt>
              </c:numCache>
            </c:numRef>
          </c:yVal>
        </c:ser>
        <c:ser>
          <c:idx val="5"/>
          <c:order val="5"/>
          <c:tx>
            <c:v>C Model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'Figures 12.15a, b'!$G$66:$G$75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'Figures 12.15a, b'!$K$66:$K$75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93.793119698397732</c:v>
                </c:pt>
                <c:pt idx="3">
                  <c:v>89.561524766991312</c:v>
                </c:pt>
                <c:pt idx="4">
                  <c:v>85.329929835584878</c:v>
                </c:pt>
                <c:pt idx="5">
                  <c:v>81.098334904178444</c:v>
                </c:pt>
                <c:pt idx="6">
                  <c:v>76.86673997277201</c:v>
                </c:pt>
                <c:pt idx="7">
                  <c:v>72.635145041365575</c:v>
                </c:pt>
                <c:pt idx="8">
                  <c:v>68.403550109959156</c:v>
                </c:pt>
                <c:pt idx="9">
                  <c:v>64.171955178552722</c:v>
                </c:pt>
              </c:numCache>
            </c:numRef>
          </c:yVal>
        </c:ser>
        <c:axId val="367000192"/>
        <c:axId val="367018752"/>
      </c:scatterChart>
      <c:valAx>
        <c:axId val="367000192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Competitors</a:t>
                </a:r>
              </a:p>
            </c:rich>
          </c:tx>
          <c:layout>
            <c:manualLayout>
              <c:xMode val="edge"/>
              <c:yMode val="edge"/>
              <c:x val="0.47048684018664427"/>
              <c:y val="0.874660544816094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18752"/>
        <c:crosses val="autoZero"/>
        <c:crossBetween val="midCat"/>
        <c:majorUnit val="1"/>
      </c:valAx>
      <c:valAx>
        <c:axId val="36701875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482289400473442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00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36943304832865"/>
          <c:y val="0.43966809245841942"/>
          <c:w val="0.14583351560221638"/>
          <c:h val="0.32970084461513155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48527679623086"/>
          <c:y val="0.11976641131240709"/>
          <c:w val="0.81978798586572321"/>
          <c:h val="0.70408432816865629"/>
        </c:manualLayout>
      </c:layout>
      <c:scatterChart>
        <c:scatterStyle val="lineMarker"/>
        <c:ser>
          <c:idx val="0"/>
          <c:order val="0"/>
          <c:tx>
            <c:strRef>
              <c:f>'Figures 12.15a, b'!$D$65</c:f>
              <c:strCache>
                <c:ptCount val="1"/>
                <c:pt idx="0">
                  <c:v>A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b'!$D$66:$D$75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87</c:v>
                </c:pt>
                <c:pt idx="4">
                  <c:v>85</c:v>
                </c:pt>
                <c:pt idx="5">
                  <c:v>80</c:v>
                </c:pt>
                <c:pt idx="6">
                  <c:v>67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</c:numCache>
            </c:numRef>
          </c:yVal>
        </c:ser>
        <c:ser>
          <c:idx val="1"/>
          <c:order val="1"/>
          <c:tx>
            <c:strRef>
              <c:f>'Figures 12.15a, b'!$F$65</c:f>
              <c:strCache>
                <c:ptCount val="1"/>
                <c:pt idx="0">
                  <c:v>B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b'!$F$66:$F$75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90</c:v>
                </c:pt>
                <c:pt idx="4">
                  <c:v>84</c:v>
                </c:pt>
                <c:pt idx="5">
                  <c:v>80</c:v>
                </c:pt>
                <c:pt idx="6">
                  <c:v>80</c:v>
                </c:pt>
                <c:pt idx="7">
                  <c:v>74</c:v>
                </c:pt>
                <c:pt idx="8">
                  <c:v>68</c:v>
                </c:pt>
                <c:pt idx="9">
                  <c:v>60</c:v>
                </c:pt>
              </c:numCache>
            </c:numRef>
          </c:yVal>
        </c:ser>
        <c:ser>
          <c:idx val="2"/>
          <c:order val="2"/>
          <c:tx>
            <c:strRef>
              <c:f>'Figures 12.15a, b'!$H$65</c:f>
              <c:strCache>
                <c:ptCount val="1"/>
                <c:pt idx="0">
                  <c:v>C Data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'Figures 12.15a, b'!$B$66:$B$75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'Figures 12.15a, b'!$H$66:$H$75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89</c:v>
                </c:pt>
                <c:pt idx="5">
                  <c:v>84</c:v>
                </c:pt>
                <c:pt idx="6">
                  <c:v>76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yVal>
        </c:ser>
        <c:axId val="367072768"/>
        <c:axId val="367079424"/>
      </c:scatterChart>
      <c:valAx>
        <c:axId val="367072768"/>
        <c:scaling>
          <c:orientation val="minMax"/>
          <c:max val="10"/>
          <c:min val="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Years</a:t>
                </a:r>
              </a:p>
            </c:rich>
          </c:tx>
          <c:layout>
            <c:manualLayout>
              <c:xMode val="edge"/>
              <c:yMode val="edge"/>
              <c:x val="0.49823321554770317"/>
              <c:y val="0.905151327628761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79424"/>
        <c:crosses val="autoZero"/>
        <c:crossBetween val="midCat"/>
      </c:valAx>
      <c:valAx>
        <c:axId val="36707942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Price</a:t>
                </a:r>
              </a:p>
            </c:rich>
          </c:tx>
          <c:layout>
            <c:manualLayout>
              <c:xMode val="edge"/>
              <c:yMode val="edge"/>
              <c:x val="2.7679623085983558E-2"/>
              <c:y val="0.45799571801492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72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7774439009954"/>
          <c:y val="0.4905095346806555"/>
          <c:w val="0.13604240282685551"/>
          <c:h val="0.16531222215109326"/>
        </c:manualLayout>
      </c:layout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9.xml"/><Relationship Id="rId5" Type="http://schemas.openxmlformats.org/officeDocument/2006/relationships/chart" Target="../charts/chart5.xml"/><Relationship Id="rId10" Type="http://schemas.openxmlformats.org/officeDocument/2006/relationships/image" Target="../media/image2.emf"/><Relationship Id="rId4" Type="http://schemas.openxmlformats.org/officeDocument/2006/relationships/chart" Target="../charts/chart4.xml"/><Relationship Id="rId9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0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19.xml"/><Relationship Id="rId5" Type="http://schemas.openxmlformats.org/officeDocument/2006/relationships/chart" Target="../charts/chart15.xml"/><Relationship Id="rId10" Type="http://schemas.openxmlformats.org/officeDocument/2006/relationships/image" Target="../media/image2.emf"/><Relationship Id="rId4" Type="http://schemas.openxmlformats.org/officeDocument/2006/relationships/chart" Target="../charts/chart14.xml"/><Relationship Id="rId9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image" Target="../media/image2.emf"/><Relationship Id="rId4" Type="http://schemas.openxmlformats.org/officeDocument/2006/relationships/chart" Target="../charts/chart24.xml"/><Relationship Id="rId9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38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7.xml"/><Relationship Id="rId5" Type="http://schemas.openxmlformats.org/officeDocument/2006/relationships/chart" Target="../charts/chart33.xml"/><Relationship Id="rId10" Type="http://schemas.openxmlformats.org/officeDocument/2006/relationships/image" Target="../media/image2.emf"/><Relationship Id="rId4" Type="http://schemas.openxmlformats.org/officeDocument/2006/relationships/chart" Target="../charts/chart32.xml"/><Relationship Id="rId9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76</xdr:row>
      <xdr:rowOff>104775</xdr:rowOff>
    </xdr:from>
    <xdr:to>
      <xdr:col>6</xdr:col>
      <xdr:colOff>552450</xdr:colOff>
      <xdr:row>98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76</xdr:row>
      <xdr:rowOff>85725</xdr:rowOff>
    </xdr:from>
    <xdr:to>
      <xdr:col>14</xdr:col>
      <xdr:colOff>95250</xdr:colOff>
      <xdr:row>98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1200150</xdr:colOff>
      <xdr:row>54</xdr:row>
      <xdr:rowOff>104775</xdr:rowOff>
    </xdr:from>
    <xdr:to>
      <xdr:col>10</xdr:col>
      <xdr:colOff>542925</xdr:colOff>
      <xdr:row>62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629275" y="8915400"/>
          <a:ext cx="3105150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seems to be the best pricing model.  Use =MIN to keep price at or below 100, then use linear equation with -4 &amp; -3.45 as coefficients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133350</xdr:colOff>
      <xdr:row>75</xdr:row>
      <xdr:rowOff>123825</xdr:rowOff>
    </xdr:from>
    <xdr:to>
      <xdr:col>24</xdr:col>
      <xdr:colOff>38100</xdr:colOff>
      <xdr:row>97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114300</xdr:colOff>
      <xdr:row>76</xdr:row>
      <xdr:rowOff>9525</xdr:rowOff>
    </xdr:from>
    <xdr:to>
      <xdr:col>33</xdr:col>
      <xdr:colOff>28575</xdr:colOff>
      <xdr:row>97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101</xdr:row>
      <xdr:rowOff>0</xdr:rowOff>
    </xdr:from>
    <xdr:to>
      <xdr:col>23</xdr:col>
      <xdr:colOff>523875</xdr:colOff>
      <xdr:row>122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101</xdr:row>
      <xdr:rowOff>0</xdr:rowOff>
    </xdr:from>
    <xdr:to>
      <xdr:col>32</xdr:col>
      <xdr:colOff>600075</xdr:colOff>
      <xdr:row>122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123</xdr:row>
      <xdr:rowOff>38100</xdr:rowOff>
    </xdr:from>
    <xdr:to>
      <xdr:col>24</xdr:col>
      <xdr:colOff>19050</xdr:colOff>
      <xdr:row>144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132360</xdr:colOff>
      <xdr:row>123</xdr:row>
      <xdr:rowOff>25729</xdr:rowOff>
    </xdr:from>
    <xdr:to>
      <xdr:col>33</xdr:col>
      <xdr:colOff>132360</xdr:colOff>
      <xdr:row>144</xdr:row>
      <xdr:rowOff>111454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57150</xdr:colOff>
      <xdr:row>155</xdr:row>
      <xdr:rowOff>114300</xdr:rowOff>
    </xdr:from>
    <xdr:to>
      <xdr:col>25</xdr:col>
      <xdr:colOff>19050</xdr:colOff>
      <xdr:row>177</xdr:row>
      <xdr:rowOff>114300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353925" y="25412700"/>
          <a:ext cx="54483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342900</xdr:colOff>
      <xdr:row>155</xdr:row>
      <xdr:rowOff>114300</xdr:rowOff>
    </xdr:from>
    <xdr:to>
      <xdr:col>34</xdr:col>
      <xdr:colOff>361950</xdr:colOff>
      <xdr:row>178</xdr:row>
      <xdr:rowOff>66675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8126075" y="25412700"/>
          <a:ext cx="5505450" cy="3695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37110</xdr:rowOff>
    </xdr:from>
    <xdr:to>
      <xdr:col>7</xdr:col>
      <xdr:colOff>200025</xdr:colOff>
      <xdr:row>21</xdr:row>
      <xdr:rowOff>103785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21</xdr:row>
      <xdr:rowOff>111332</xdr:rowOff>
    </xdr:from>
    <xdr:to>
      <xdr:col>7</xdr:col>
      <xdr:colOff>209550</xdr:colOff>
      <xdr:row>43</xdr:row>
      <xdr:rowOff>52449</xdr:rowOff>
    </xdr:to>
    <xdr:graphicFrame macro="">
      <xdr:nvGraphicFramePr>
        <xdr:cNvPr id="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2" name="Tornado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76</xdr:row>
      <xdr:rowOff>104775</xdr:rowOff>
    </xdr:from>
    <xdr:to>
      <xdr:col>6</xdr:col>
      <xdr:colOff>552450</xdr:colOff>
      <xdr:row>98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76</xdr:row>
      <xdr:rowOff>85725</xdr:rowOff>
    </xdr:from>
    <xdr:to>
      <xdr:col>14</xdr:col>
      <xdr:colOff>95250</xdr:colOff>
      <xdr:row>98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1200150</xdr:colOff>
      <xdr:row>54</xdr:row>
      <xdr:rowOff>104775</xdr:rowOff>
    </xdr:from>
    <xdr:to>
      <xdr:col>10</xdr:col>
      <xdr:colOff>542925</xdr:colOff>
      <xdr:row>62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629275" y="8915400"/>
          <a:ext cx="3105150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seems to be the best pricing model.  Use =MIN to keep price at or below 100, then use linear equation with -4 &amp; -3.45 as coefficients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133350</xdr:colOff>
      <xdr:row>75</xdr:row>
      <xdr:rowOff>123825</xdr:rowOff>
    </xdr:from>
    <xdr:to>
      <xdr:col>24</xdr:col>
      <xdr:colOff>38100</xdr:colOff>
      <xdr:row>97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114300</xdr:colOff>
      <xdr:row>76</xdr:row>
      <xdr:rowOff>9525</xdr:rowOff>
    </xdr:from>
    <xdr:to>
      <xdr:col>33</xdr:col>
      <xdr:colOff>28575</xdr:colOff>
      <xdr:row>97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101</xdr:row>
      <xdr:rowOff>0</xdr:rowOff>
    </xdr:from>
    <xdr:to>
      <xdr:col>23</xdr:col>
      <xdr:colOff>523875</xdr:colOff>
      <xdr:row>122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101</xdr:row>
      <xdr:rowOff>0</xdr:rowOff>
    </xdr:from>
    <xdr:to>
      <xdr:col>32</xdr:col>
      <xdr:colOff>600075</xdr:colOff>
      <xdr:row>122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159826</xdr:colOff>
      <xdr:row>123</xdr:row>
      <xdr:rowOff>5812</xdr:rowOff>
    </xdr:from>
    <xdr:to>
      <xdr:col>24</xdr:col>
      <xdr:colOff>83626</xdr:colOff>
      <xdr:row>144</xdr:row>
      <xdr:rowOff>129637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132360</xdr:colOff>
      <xdr:row>123</xdr:row>
      <xdr:rowOff>25729</xdr:rowOff>
    </xdr:from>
    <xdr:to>
      <xdr:col>33</xdr:col>
      <xdr:colOff>132360</xdr:colOff>
      <xdr:row>144</xdr:row>
      <xdr:rowOff>111454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57150</xdr:colOff>
      <xdr:row>155</xdr:row>
      <xdr:rowOff>114300</xdr:rowOff>
    </xdr:from>
    <xdr:to>
      <xdr:col>25</xdr:col>
      <xdr:colOff>19050</xdr:colOff>
      <xdr:row>177</xdr:row>
      <xdr:rowOff>114300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353925" y="25412700"/>
          <a:ext cx="54483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342900</xdr:colOff>
      <xdr:row>155</xdr:row>
      <xdr:rowOff>114300</xdr:rowOff>
    </xdr:from>
    <xdr:to>
      <xdr:col>34</xdr:col>
      <xdr:colOff>361950</xdr:colOff>
      <xdr:row>178</xdr:row>
      <xdr:rowOff>66675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8126075" y="25412700"/>
          <a:ext cx="5505450" cy="3695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24740</xdr:colOff>
      <xdr:row>0</xdr:row>
      <xdr:rowOff>49481</xdr:rowOff>
    </xdr:from>
    <xdr:to>
      <xdr:col>7</xdr:col>
      <xdr:colOff>195942</xdr:colOff>
      <xdr:row>21</xdr:row>
      <xdr:rowOff>123826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22</xdr:row>
      <xdr:rowOff>24741</xdr:rowOff>
    </xdr:from>
    <xdr:to>
      <xdr:col>7</xdr:col>
      <xdr:colOff>247402</xdr:colOff>
      <xdr:row>43</xdr:row>
      <xdr:rowOff>98096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95</xdr:row>
      <xdr:rowOff>104775</xdr:rowOff>
    </xdr:from>
    <xdr:to>
      <xdr:col>6</xdr:col>
      <xdr:colOff>552450</xdr:colOff>
      <xdr:row>117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95</xdr:row>
      <xdr:rowOff>85725</xdr:rowOff>
    </xdr:from>
    <xdr:to>
      <xdr:col>14</xdr:col>
      <xdr:colOff>95250</xdr:colOff>
      <xdr:row>117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1200150</xdr:colOff>
      <xdr:row>73</xdr:row>
      <xdr:rowOff>104775</xdr:rowOff>
    </xdr:from>
    <xdr:to>
      <xdr:col>10</xdr:col>
      <xdr:colOff>542925</xdr:colOff>
      <xdr:row>81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629275" y="8915400"/>
          <a:ext cx="3105150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seems to be the best pricing model.  Use =MIN to keep price at or below 100, then use linear equation with -4 &amp; -3.45 as coefficients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133350</xdr:colOff>
      <xdr:row>94</xdr:row>
      <xdr:rowOff>123825</xdr:rowOff>
    </xdr:from>
    <xdr:to>
      <xdr:col>24</xdr:col>
      <xdr:colOff>38100</xdr:colOff>
      <xdr:row>116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114300</xdr:colOff>
      <xdr:row>95</xdr:row>
      <xdr:rowOff>9525</xdr:rowOff>
    </xdr:from>
    <xdr:to>
      <xdr:col>33</xdr:col>
      <xdr:colOff>28575</xdr:colOff>
      <xdr:row>116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120</xdr:row>
      <xdr:rowOff>0</xdr:rowOff>
    </xdr:from>
    <xdr:to>
      <xdr:col>23</xdr:col>
      <xdr:colOff>523875</xdr:colOff>
      <xdr:row>141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120</xdr:row>
      <xdr:rowOff>0</xdr:rowOff>
    </xdr:from>
    <xdr:to>
      <xdr:col>32</xdr:col>
      <xdr:colOff>600075</xdr:colOff>
      <xdr:row>141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142</xdr:row>
      <xdr:rowOff>38100</xdr:rowOff>
    </xdr:from>
    <xdr:to>
      <xdr:col>24</xdr:col>
      <xdr:colOff>19050</xdr:colOff>
      <xdr:row>163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132360</xdr:colOff>
      <xdr:row>142</xdr:row>
      <xdr:rowOff>25729</xdr:rowOff>
    </xdr:from>
    <xdr:to>
      <xdr:col>33</xdr:col>
      <xdr:colOff>132360</xdr:colOff>
      <xdr:row>163</xdr:row>
      <xdr:rowOff>111454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57150</xdr:colOff>
      <xdr:row>174</xdr:row>
      <xdr:rowOff>114300</xdr:rowOff>
    </xdr:from>
    <xdr:to>
      <xdr:col>25</xdr:col>
      <xdr:colOff>19050</xdr:colOff>
      <xdr:row>196</xdr:row>
      <xdr:rowOff>114300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353925" y="25412700"/>
          <a:ext cx="54483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342900</xdr:colOff>
      <xdr:row>174</xdr:row>
      <xdr:rowOff>114300</xdr:rowOff>
    </xdr:from>
    <xdr:to>
      <xdr:col>34</xdr:col>
      <xdr:colOff>361951</xdr:colOff>
      <xdr:row>197</xdr:row>
      <xdr:rowOff>66676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8126075" y="25412700"/>
          <a:ext cx="5505450" cy="36957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76</xdr:row>
      <xdr:rowOff>104775</xdr:rowOff>
    </xdr:from>
    <xdr:to>
      <xdr:col>6</xdr:col>
      <xdr:colOff>552450</xdr:colOff>
      <xdr:row>98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76</xdr:row>
      <xdr:rowOff>85725</xdr:rowOff>
    </xdr:from>
    <xdr:to>
      <xdr:col>14</xdr:col>
      <xdr:colOff>95250</xdr:colOff>
      <xdr:row>98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1200150</xdr:colOff>
      <xdr:row>54</xdr:row>
      <xdr:rowOff>104775</xdr:rowOff>
    </xdr:from>
    <xdr:to>
      <xdr:col>10</xdr:col>
      <xdr:colOff>542925</xdr:colOff>
      <xdr:row>62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629275" y="8915400"/>
          <a:ext cx="3105150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seems to be the best pricing model.  Use =MIN to keep price at or below 100, then use linear equation with -4 &amp; -3.45 as coefficients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133350</xdr:colOff>
      <xdr:row>75</xdr:row>
      <xdr:rowOff>123825</xdr:rowOff>
    </xdr:from>
    <xdr:to>
      <xdr:col>24</xdr:col>
      <xdr:colOff>38100</xdr:colOff>
      <xdr:row>97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114300</xdr:colOff>
      <xdr:row>76</xdr:row>
      <xdr:rowOff>9525</xdr:rowOff>
    </xdr:from>
    <xdr:to>
      <xdr:col>33</xdr:col>
      <xdr:colOff>28575</xdr:colOff>
      <xdr:row>97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101</xdr:row>
      <xdr:rowOff>0</xdr:rowOff>
    </xdr:from>
    <xdr:to>
      <xdr:col>23</xdr:col>
      <xdr:colOff>523875</xdr:colOff>
      <xdr:row>122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101</xdr:row>
      <xdr:rowOff>0</xdr:rowOff>
    </xdr:from>
    <xdr:to>
      <xdr:col>32</xdr:col>
      <xdr:colOff>600075</xdr:colOff>
      <xdr:row>122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159826</xdr:colOff>
      <xdr:row>123</xdr:row>
      <xdr:rowOff>5812</xdr:rowOff>
    </xdr:from>
    <xdr:to>
      <xdr:col>24</xdr:col>
      <xdr:colOff>83626</xdr:colOff>
      <xdr:row>144</xdr:row>
      <xdr:rowOff>129637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132360</xdr:colOff>
      <xdr:row>123</xdr:row>
      <xdr:rowOff>25729</xdr:rowOff>
    </xdr:from>
    <xdr:to>
      <xdr:col>33</xdr:col>
      <xdr:colOff>132360</xdr:colOff>
      <xdr:row>144</xdr:row>
      <xdr:rowOff>111454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57150</xdr:colOff>
      <xdr:row>155</xdr:row>
      <xdr:rowOff>114300</xdr:rowOff>
    </xdr:from>
    <xdr:to>
      <xdr:col>25</xdr:col>
      <xdr:colOff>19050</xdr:colOff>
      <xdr:row>177</xdr:row>
      <xdr:rowOff>114300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353925" y="25412700"/>
          <a:ext cx="54483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342900</xdr:colOff>
      <xdr:row>155</xdr:row>
      <xdr:rowOff>114300</xdr:rowOff>
    </xdr:from>
    <xdr:to>
      <xdr:col>34</xdr:col>
      <xdr:colOff>361950</xdr:colOff>
      <xdr:row>178</xdr:row>
      <xdr:rowOff>66675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8126075" y="25412700"/>
          <a:ext cx="5505450" cy="3695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7</xdr:col>
      <xdr:colOff>171202</xdr:colOff>
      <xdr:row>22</xdr:row>
      <xdr:rowOff>74345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7</xdr:col>
      <xdr:colOff>247402</xdr:colOff>
      <xdr:row>44</xdr:row>
      <xdr:rowOff>85726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529318</xdr:colOff>
      <xdr:row>22</xdr:row>
      <xdr:rowOff>83004</xdr:rowOff>
    </xdr:from>
    <xdr:to>
      <xdr:col>33</xdr:col>
      <xdr:colOff>240846</xdr:colOff>
      <xdr:row>35</xdr:row>
      <xdr:rowOff>174172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150693" y="3664404"/>
          <a:ext cx="4588328" cy="21961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ASSUMPTIONS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 We are first to enter market from a share perspective.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1.5: As far as # of players, we don't actually enter until 2004.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All growth rates are constant percentage rates over time (not linear decline)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Currently ignoring the actual entry by competitors and simplifying that effect into the Market share growth rates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4. Model is deterministic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5. Price is a linear function of time and # of players</a:t>
          </a:r>
        </a:p>
      </xdr:txBody>
    </xdr:sp>
    <xdr:clientData/>
  </xdr:twoCellAnchor>
  <xdr:twoCellAnchor>
    <xdr:from>
      <xdr:col>22</xdr:col>
      <xdr:colOff>529319</xdr:colOff>
      <xdr:row>39</xdr:row>
      <xdr:rowOff>159205</xdr:rowOff>
    </xdr:from>
    <xdr:to>
      <xdr:col>30</xdr:col>
      <xdr:colOff>240847</xdr:colOff>
      <xdr:row>50</xdr:row>
      <xdr:rowOff>73479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50694" y="6502855"/>
          <a:ext cx="4588328" cy="16954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OBSERVATIONS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Market growth is note enough to overcome falling price and market share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 If time effect was zero or positive, we'd hit the lower goal.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4. If Player effect was zero, we'd hit lower goal.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5. This is all sort of goofy since we are still assuming we get 100% share when technically we haven't entered the market yet.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529318</xdr:colOff>
      <xdr:row>22</xdr:row>
      <xdr:rowOff>83004</xdr:rowOff>
    </xdr:from>
    <xdr:to>
      <xdr:col>33</xdr:col>
      <xdr:colOff>240846</xdr:colOff>
      <xdr:row>35</xdr:row>
      <xdr:rowOff>174172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788743" y="3664404"/>
          <a:ext cx="4588328" cy="21961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ASSUMPTIONS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 We are first to enter market from a share perspective.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1.5: As far as # of players, we don't actually enter until 2004.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All growth rates are constant percentage rates over time (not linear decline)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Currently ignoring the actual entry by competitors and simplifying that effect into the Market share growth rates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4. Model is deterministic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5. Price is a linear function of time and # of players</a:t>
          </a:r>
        </a:p>
      </xdr:txBody>
    </xdr:sp>
    <xdr:clientData/>
  </xdr:twoCellAnchor>
  <xdr:twoCellAnchor>
    <xdr:from>
      <xdr:col>22</xdr:col>
      <xdr:colOff>529319</xdr:colOff>
      <xdr:row>39</xdr:row>
      <xdr:rowOff>159205</xdr:rowOff>
    </xdr:from>
    <xdr:to>
      <xdr:col>30</xdr:col>
      <xdr:colOff>240847</xdr:colOff>
      <xdr:row>50</xdr:row>
      <xdr:rowOff>73479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788744" y="6502855"/>
          <a:ext cx="4588328" cy="16954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OBSERVATIONS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Market growth is note enough to overcome falling price and market share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 If time effect was zero or positive, we'd hit the lower goal.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4. If Player effect was zero, we'd hit lower goal.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5. This is all sort of goofy since we are still assuming we get 100% share when technically we haven't entered the market yet.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63499</xdr:colOff>
      <xdr:row>2</xdr:row>
      <xdr:rowOff>0</xdr:rowOff>
    </xdr:from>
    <xdr:to>
      <xdr:col>15</xdr:col>
      <xdr:colOff>269874</xdr:colOff>
      <xdr:row>33</xdr:row>
      <xdr:rowOff>79375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539749</xdr:colOff>
      <xdr:row>0</xdr:row>
      <xdr:rowOff>121558</xdr:rowOff>
    </xdr:from>
    <xdr:to>
      <xdr:col>13</xdr:col>
      <xdr:colOff>238124</xdr:colOff>
      <xdr:row>31</xdr:row>
      <xdr:rowOff>79375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448582</xdr:colOff>
      <xdr:row>7</xdr:row>
      <xdr:rowOff>58511</xdr:rowOff>
    </xdr:from>
    <xdr:to>
      <xdr:col>14</xdr:col>
      <xdr:colOff>333375</xdr:colOff>
      <xdr:row>37</xdr:row>
      <xdr:rowOff>31750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~Common/MFI/Final%20Drafts/Chapter%2012/Final/Ch%2012%20Invi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1 (25%) Fig12.10,11"/>
      <sheetName val="Fig 12.9 Timing"/>
      <sheetName val="Fig 12.12 Sens-Share&amp;Price"/>
      <sheetName val="Fig 12.13 Tornado"/>
      <sheetName val="Sens-DmdGrowth"/>
      <sheetName val="Fig 12.15-18 Price"/>
      <sheetName val="M2"/>
      <sheetName val="Fig 12.21-23"/>
      <sheetName val="Fig 12.24 Sens-PriceCoef"/>
      <sheetName val="Fig 12.25 Tornado M2"/>
      <sheetName val="Fig 12.26"/>
      <sheetName val="Fig 12.27,28"/>
      <sheetName val="Fig 12.29"/>
      <sheetName val="Fig 12.38"/>
      <sheetName val="Fig 12.35,36"/>
      <sheetName val="M3"/>
      <sheetName val="ShareTuning (Fig12.37)"/>
      <sheetName val="Fig 12.39 Sens-Entry"/>
      <sheetName val="Fig 12.40 Tornado"/>
      <sheetName val="Fig 12.41 Sens-Year&amp;Strength"/>
      <sheetName val="Sens- Strength"/>
      <sheetName val="CB_DATA_"/>
      <sheetName val="M4"/>
      <sheetName val="Fig 12.46-50 Results"/>
      <sheetName val="Fig 12.51 CBSens-Strength"/>
      <sheetName val="CBSens-SubmitTime"/>
      <sheetName val="CBSensitivity"/>
      <sheetName val="SHARE"/>
      <sheetName val="ShareTuning"/>
      <sheetName val="TornadoNEW"/>
      <sheetName val="Sheet1"/>
    </sheetNames>
    <sheetDataSet>
      <sheetData sheetId="0"/>
      <sheetData sheetId="1"/>
      <sheetData sheetId="2"/>
      <sheetData sheetId="3"/>
      <sheetData sheetId="4">
        <row r="2">
          <cell r="O2" t="str">
            <v>-20 Pct</v>
          </cell>
        </row>
      </sheetData>
      <sheetData sheetId="5"/>
      <sheetData sheetId="6">
        <row r="65">
          <cell r="D65" t="str">
            <v>A Data</v>
          </cell>
        </row>
      </sheetData>
      <sheetData sheetId="7">
        <row r="39">
          <cell r="C39">
            <v>2002</v>
          </cell>
          <cell r="E39">
            <v>1.1759999999999999</v>
          </cell>
          <cell r="G39">
            <v>100</v>
          </cell>
          <cell r="H39">
            <v>29.4</v>
          </cell>
        </row>
        <row r="40">
          <cell r="E40">
            <v>1.3053600000000001</v>
          </cell>
          <cell r="G40">
            <v>98.024714629804166</v>
          </cell>
          <cell r="H40">
            <v>30.389916103675777</v>
          </cell>
        </row>
        <row r="41">
          <cell r="E41">
            <v>1.4489496000000002</v>
          </cell>
          <cell r="G41">
            <v>89.36993402450517</v>
          </cell>
          <cell r="H41">
            <v>29.216752116635483</v>
          </cell>
        </row>
        <row r="42">
          <cell r="E42">
            <v>1.6083340560000003</v>
          </cell>
          <cell r="G42">
            <v>71.868782071421094</v>
          </cell>
          <cell r="H42">
            <v>24.775781812611672</v>
          </cell>
        </row>
        <row r="43">
          <cell r="E43">
            <v>1.6565840776800005</v>
          </cell>
          <cell r="G43">
            <v>67.63718714001466</v>
          </cell>
          <cell r="H43">
            <v>22.81568176936366</v>
          </cell>
        </row>
        <row r="44">
          <cell r="E44">
            <v>1.7062816000104006</v>
          </cell>
          <cell r="G44">
            <v>63.405592208608226</v>
          </cell>
          <cell r="H44">
            <v>20.928413422832428</v>
          </cell>
        </row>
        <row r="45">
          <cell r="E45">
            <v>1.7574700480107126</v>
          </cell>
          <cell r="G45">
            <v>59.173997277201792</v>
          </cell>
          <cell r="H45">
            <v>19.111751066304151</v>
          </cell>
        </row>
        <row r="46">
          <cell r="E46">
            <v>1.8101941494510341</v>
          </cell>
          <cell r="G46">
            <v>54.942402345795358</v>
          </cell>
          <cell r="H46">
            <v>17.363531032001884</v>
          </cell>
        </row>
        <row r="47">
          <cell r="E47">
            <v>1.8644999739345651</v>
          </cell>
          <cell r="G47">
            <v>50.710807414388938</v>
          </cell>
          <cell r="H47">
            <v>15.681650052244224</v>
          </cell>
        </row>
        <row r="48">
          <cell r="E48">
            <v>1.920434973152602</v>
          </cell>
          <cell r="G48">
            <v>46.479212482982504</v>
          </cell>
          <cell r="H48">
            <v>14.064063662396592</v>
          </cell>
        </row>
        <row r="49">
          <cell r="E49">
            <v>1.9780480223471801</v>
          </cell>
          <cell r="G49">
            <v>42.24761755157607</v>
          </cell>
          <cell r="H49">
            <v>12.50878464457576</v>
          </cell>
        </row>
        <row r="50">
          <cell r="E50">
            <v>2.0373894630175955</v>
          </cell>
          <cell r="G50">
            <v>38.016022620169636</v>
          </cell>
          <cell r="H50">
            <v>11.013881511093281</v>
          </cell>
        </row>
        <row r="51">
          <cell r="E51">
            <v>2.0985111469081232</v>
          </cell>
          <cell r="G51">
            <v>33.784427688763202</v>
          </cell>
          <cell r="H51">
            <v>9.5774770266485927</v>
          </cell>
        </row>
        <row r="52">
          <cell r="E52">
            <v>2.161466481315367</v>
          </cell>
          <cell r="G52">
            <v>29.552832757356775</v>
          </cell>
          <cell r="H52">
            <v>8.1977467683065282</v>
          </cell>
        </row>
        <row r="53">
          <cell r="E53">
            <v>2.2263104757548282</v>
          </cell>
          <cell r="G53">
            <v>25.321237825950348</v>
          </cell>
          <cell r="H53">
            <v>6.8729177223176023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5:AI221"/>
  <sheetViews>
    <sheetView zoomScale="77" zoomScaleNormal="77" workbookViewId="0">
      <selection activeCell="E52" sqref="E51:E52"/>
    </sheetView>
  </sheetViews>
  <sheetFormatPr defaultRowHeight="12.75"/>
  <cols>
    <col min="1" max="1" width="9.140625" style="2"/>
    <col min="2" max="2" width="11.28515625" style="2" customWidth="1"/>
    <col min="3" max="5" width="9.5703125" style="2" bestFit="1" customWidth="1"/>
    <col min="6" max="6" width="17.28515625" style="2" customWidth="1"/>
    <col min="7" max="7" width="20.5703125" style="2" customWidth="1"/>
    <col min="8" max="8" width="15.140625" style="2" customWidth="1"/>
    <col min="9" max="9" width="9.140625" style="2"/>
    <col min="10" max="10" width="11.5703125" style="2" customWidth="1"/>
    <col min="11" max="11" width="14.28515625" style="2" customWidth="1"/>
    <col min="12" max="12" width="10.7109375" style="2" customWidth="1"/>
    <col min="13" max="16384" width="9.140625" style="2"/>
  </cols>
  <sheetData>
    <row r="5" spans="1:11">
      <c r="A5" s="1" t="s">
        <v>27</v>
      </c>
      <c r="B5" s="1" t="s">
        <v>28</v>
      </c>
      <c r="C5" s="1" t="s">
        <v>29</v>
      </c>
      <c r="D5" s="1" t="s">
        <v>10</v>
      </c>
      <c r="F5" s="2" t="s">
        <v>30</v>
      </c>
    </row>
    <row r="6" spans="1:11" ht="13.5" thickBot="1">
      <c r="A6" s="2" t="s">
        <v>31</v>
      </c>
      <c r="B6" s="2">
        <v>1</v>
      </c>
      <c r="C6" s="2">
        <v>1</v>
      </c>
      <c r="D6" s="2">
        <v>100</v>
      </c>
    </row>
    <row r="7" spans="1:11">
      <c r="A7" s="2" t="s">
        <v>31</v>
      </c>
      <c r="B7" s="2">
        <v>2</v>
      </c>
      <c r="C7" s="2">
        <v>1</v>
      </c>
      <c r="D7" s="2">
        <v>100</v>
      </c>
      <c r="F7" s="3" t="s">
        <v>32</v>
      </c>
      <c r="G7" s="3"/>
    </row>
    <row r="8" spans="1:11">
      <c r="A8" s="2" t="s">
        <v>31</v>
      </c>
      <c r="B8" s="2">
        <v>3</v>
      </c>
      <c r="C8" s="2">
        <v>2</v>
      </c>
      <c r="D8" s="2">
        <v>95</v>
      </c>
      <c r="F8" s="4" t="s">
        <v>33</v>
      </c>
      <c r="G8" s="4">
        <v>0.94072497568617652</v>
      </c>
    </row>
    <row r="9" spans="1:11">
      <c r="A9" s="2" t="s">
        <v>31</v>
      </c>
      <c r="B9" s="2">
        <v>4</v>
      </c>
      <c r="C9" s="2">
        <v>4</v>
      </c>
      <c r="D9" s="2">
        <v>87</v>
      </c>
      <c r="F9" s="4" t="s">
        <v>34</v>
      </c>
      <c r="G9" s="4">
        <v>0.88496347987975743</v>
      </c>
    </row>
    <row r="10" spans="1:11">
      <c r="A10" s="2" t="s">
        <v>31</v>
      </c>
      <c r="B10" s="2">
        <v>5</v>
      </c>
      <c r="C10" s="2">
        <v>4</v>
      </c>
      <c r="D10" s="2">
        <v>85</v>
      </c>
      <c r="F10" s="4" t="s">
        <v>35</v>
      </c>
      <c r="G10" s="4">
        <v>0.87644225616714688</v>
      </c>
    </row>
    <row r="11" spans="1:11">
      <c r="A11" s="2" t="s">
        <v>31</v>
      </c>
      <c r="B11" s="2">
        <v>6</v>
      </c>
      <c r="C11" s="2">
        <v>4</v>
      </c>
      <c r="D11" s="2">
        <v>80</v>
      </c>
      <c r="F11" s="4" t="s">
        <v>36</v>
      </c>
      <c r="G11" s="4">
        <v>5.6184278248430504</v>
      </c>
    </row>
    <row r="12" spans="1:11" ht="13.5" thickBot="1">
      <c r="A12" s="2" t="s">
        <v>31</v>
      </c>
      <c r="B12" s="2">
        <v>7</v>
      </c>
      <c r="C12" s="2">
        <v>5</v>
      </c>
      <c r="D12" s="2">
        <v>67</v>
      </c>
      <c r="F12" s="5" t="s">
        <v>37</v>
      </c>
      <c r="G12" s="5">
        <v>30</v>
      </c>
    </row>
    <row r="13" spans="1:11">
      <c r="A13" s="2" t="s">
        <v>31</v>
      </c>
      <c r="B13" s="2">
        <v>8</v>
      </c>
      <c r="C13" s="2">
        <v>5</v>
      </c>
      <c r="D13" s="2">
        <v>60</v>
      </c>
    </row>
    <row r="14" spans="1:11" ht="13.5" thickBot="1">
      <c r="A14" s="2" t="s">
        <v>31</v>
      </c>
      <c r="B14" s="2">
        <v>9</v>
      </c>
      <c r="C14" s="2">
        <v>5</v>
      </c>
      <c r="D14" s="2">
        <v>50</v>
      </c>
      <c r="F14" s="2" t="s">
        <v>38</v>
      </c>
    </row>
    <row r="15" spans="1:11">
      <c r="A15" s="2" t="s">
        <v>31</v>
      </c>
      <c r="B15" s="2">
        <v>10</v>
      </c>
      <c r="C15" s="2">
        <v>5</v>
      </c>
      <c r="D15" s="2">
        <v>40</v>
      </c>
      <c r="F15" s="6"/>
      <c r="G15" s="6" t="s">
        <v>39</v>
      </c>
      <c r="H15" s="6" t="s">
        <v>40</v>
      </c>
      <c r="I15" s="6" t="s">
        <v>41</v>
      </c>
      <c r="J15" s="6" t="s">
        <v>42</v>
      </c>
      <c r="K15" s="6" t="s">
        <v>43</v>
      </c>
    </row>
    <row r="16" spans="1:11">
      <c r="A16" s="2" t="s">
        <v>44</v>
      </c>
      <c r="B16" s="2">
        <v>1</v>
      </c>
      <c r="C16" s="2">
        <v>2</v>
      </c>
      <c r="D16" s="2">
        <v>100</v>
      </c>
      <c r="F16" s="4" t="s">
        <v>45</v>
      </c>
      <c r="G16" s="4">
        <v>2</v>
      </c>
      <c r="H16" s="4">
        <v>6556.6649236464582</v>
      </c>
      <c r="I16" s="4">
        <v>3278.3324618232291</v>
      </c>
      <c r="J16" s="4">
        <v>103.85403666495689</v>
      </c>
      <c r="K16" s="4">
        <v>2.0954747518788706E-13</v>
      </c>
    </row>
    <row r="17" spans="1:14">
      <c r="A17" s="2" t="s">
        <v>44</v>
      </c>
      <c r="B17" s="2">
        <v>2</v>
      </c>
      <c r="C17" s="2">
        <v>2</v>
      </c>
      <c r="D17" s="2">
        <v>100</v>
      </c>
      <c r="F17" s="4" t="s">
        <v>46</v>
      </c>
      <c r="G17" s="4">
        <v>27</v>
      </c>
      <c r="H17" s="4">
        <v>852.30174302020646</v>
      </c>
      <c r="I17" s="4">
        <v>31.56673122297061</v>
      </c>
      <c r="J17" s="4"/>
      <c r="K17" s="4"/>
    </row>
    <row r="18" spans="1:14" ht="13.5" thickBot="1">
      <c r="A18" s="2" t="s">
        <v>44</v>
      </c>
      <c r="B18" s="2">
        <v>3</v>
      </c>
      <c r="C18" s="2">
        <v>2</v>
      </c>
      <c r="D18" s="2">
        <v>94</v>
      </c>
      <c r="F18" s="5" t="s">
        <v>47</v>
      </c>
      <c r="G18" s="5">
        <v>29</v>
      </c>
      <c r="H18" s="5">
        <v>7408.9666666666644</v>
      </c>
      <c r="I18" s="5"/>
      <c r="J18" s="5"/>
      <c r="K18" s="5"/>
    </row>
    <row r="19" spans="1:14" ht="13.5" thickBot="1">
      <c r="A19" s="2" t="s">
        <v>44</v>
      </c>
      <c r="B19" s="2">
        <v>4</v>
      </c>
      <c r="C19" s="2">
        <v>3</v>
      </c>
      <c r="D19" s="2">
        <v>90</v>
      </c>
    </row>
    <row r="20" spans="1:14">
      <c r="A20" s="2" t="s">
        <v>44</v>
      </c>
      <c r="B20" s="2">
        <v>5</v>
      </c>
      <c r="C20" s="2">
        <v>4</v>
      </c>
      <c r="D20" s="2">
        <v>84</v>
      </c>
      <c r="F20" s="6"/>
      <c r="G20" s="6" t="s">
        <v>48</v>
      </c>
      <c r="H20" s="6" t="s">
        <v>36</v>
      </c>
      <c r="I20" s="6" t="s">
        <v>49</v>
      </c>
      <c r="J20" s="6" t="s">
        <v>50</v>
      </c>
      <c r="K20" s="6" t="s">
        <v>51</v>
      </c>
      <c r="L20" s="6" t="s">
        <v>52</v>
      </c>
      <c r="M20" s="6" t="s">
        <v>53</v>
      </c>
      <c r="N20" s="6" t="s">
        <v>54</v>
      </c>
    </row>
    <row r="21" spans="1:14">
      <c r="A21" s="2" t="s">
        <v>44</v>
      </c>
      <c r="B21" s="2">
        <v>6</v>
      </c>
      <c r="C21" s="2">
        <v>4</v>
      </c>
      <c r="D21" s="2">
        <v>80</v>
      </c>
      <c r="F21" s="7" t="s">
        <v>55</v>
      </c>
      <c r="G21" s="7">
        <v>114.43908684251119</v>
      </c>
      <c r="H21" s="4">
        <v>3.0063475060570415</v>
      </c>
      <c r="I21" s="4">
        <v>38.06582127047686</v>
      </c>
      <c r="J21" s="4">
        <v>5.3294987561393643E-25</v>
      </c>
      <c r="K21" s="4">
        <v>108.27057135711701</v>
      </c>
      <c r="L21" s="4">
        <v>120.60760232790537</v>
      </c>
      <c r="M21" s="4">
        <v>108.27057135711701</v>
      </c>
      <c r="N21" s="4">
        <v>120.60760232790537</v>
      </c>
    </row>
    <row r="22" spans="1:14">
      <c r="A22" s="2" t="s">
        <v>44</v>
      </c>
      <c r="B22" s="2">
        <v>7</v>
      </c>
      <c r="C22" s="2">
        <v>4</v>
      </c>
      <c r="D22" s="2">
        <v>80</v>
      </c>
      <c r="F22" s="7" t="s">
        <v>28</v>
      </c>
      <c r="G22" s="7">
        <v>-4.0045349375289208</v>
      </c>
      <c r="H22" s="4">
        <v>0.54588669148386004</v>
      </c>
      <c r="I22" s="4">
        <v>-7.3358354398484558</v>
      </c>
      <c r="J22" s="4">
        <v>6.8486599649166062E-8</v>
      </c>
      <c r="K22" s="4">
        <v>-5.1246018968223801</v>
      </c>
      <c r="L22" s="4">
        <v>-2.8844679782354614</v>
      </c>
      <c r="M22" s="4">
        <v>-5.1246018968223801</v>
      </c>
      <c r="N22" s="4">
        <v>-2.8844679782354614</v>
      </c>
    </row>
    <row r="23" spans="1:14" ht="13.5" thickBot="1">
      <c r="A23" s="2" t="s">
        <v>44</v>
      </c>
      <c r="B23" s="2">
        <v>8</v>
      </c>
      <c r="C23" s="2">
        <v>4</v>
      </c>
      <c r="D23" s="2">
        <v>74</v>
      </c>
      <c r="F23" s="8" t="s">
        <v>29</v>
      </c>
      <c r="G23" s="8">
        <v>-3.4523368810735793</v>
      </c>
      <c r="H23" s="5">
        <v>1.344497585339627</v>
      </c>
      <c r="I23" s="5">
        <v>-2.5677523847701824</v>
      </c>
      <c r="J23" s="5">
        <v>1.6089776480510125E-2</v>
      </c>
      <c r="K23" s="5">
        <v>-6.211018024398868</v>
      </c>
      <c r="L23" s="5">
        <v>-0.69365573774829059</v>
      </c>
      <c r="M23" s="5">
        <v>-6.211018024398868</v>
      </c>
      <c r="N23" s="5">
        <v>-0.69365573774829059</v>
      </c>
    </row>
    <row r="24" spans="1:14">
      <c r="A24" s="2" t="s">
        <v>44</v>
      </c>
      <c r="B24" s="2">
        <v>9</v>
      </c>
      <c r="C24" s="2">
        <v>4</v>
      </c>
      <c r="D24" s="2">
        <v>68</v>
      </c>
    </row>
    <row r="25" spans="1:14">
      <c r="A25" s="2" t="s">
        <v>44</v>
      </c>
      <c r="B25" s="2">
        <v>10</v>
      </c>
      <c r="C25" s="2">
        <v>4</v>
      </c>
      <c r="D25" s="2">
        <v>60</v>
      </c>
    </row>
    <row r="26" spans="1:14">
      <c r="A26" s="2" t="s">
        <v>56</v>
      </c>
      <c r="B26" s="2">
        <v>1</v>
      </c>
      <c r="C26" s="2">
        <v>1</v>
      </c>
      <c r="D26" s="2">
        <v>100</v>
      </c>
    </row>
    <row r="27" spans="1:14">
      <c r="A27" s="2" t="s">
        <v>56</v>
      </c>
      <c r="B27" s="2">
        <v>2</v>
      </c>
      <c r="C27" s="2">
        <v>2</v>
      </c>
      <c r="D27" s="2">
        <v>100</v>
      </c>
      <c r="F27" s="2" t="s">
        <v>57</v>
      </c>
    </row>
    <row r="28" spans="1:14" ht="13.5" thickBot="1">
      <c r="A28" s="2" t="s">
        <v>56</v>
      </c>
      <c r="B28" s="2">
        <v>3</v>
      </c>
      <c r="C28" s="2">
        <v>3</v>
      </c>
      <c r="D28" s="2">
        <v>94</v>
      </c>
    </row>
    <row r="29" spans="1:14">
      <c r="A29" s="2" t="s">
        <v>56</v>
      </c>
      <c r="B29" s="2">
        <v>4</v>
      </c>
      <c r="C29" s="2">
        <v>3</v>
      </c>
      <c r="D29" s="2">
        <v>94</v>
      </c>
      <c r="F29" s="6" t="s">
        <v>58</v>
      </c>
      <c r="G29" s="6" t="s">
        <v>59</v>
      </c>
      <c r="H29" s="6" t="s">
        <v>60</v>
      </c>
    </row>
    <row r="30" spans="1:14">
      <c r="A30" s="2" t="s">
        <v>56</v>
      </c>
      <c r="B30" s="2">
        <v>5</v>
      </c>
      <c r="C30" s="2">
        <v>3</v>
      </c>
      <c r="D30" s="2">
        <v>89</v>
      </c>
      <c r="F30" s="4">
        <v>1</v>
      </c>
      <c r="G30" s="4">
        <v>106.98221502390869</v>
      </c>
      <c r="H30" s="4">
        <v>-6.9822150239086938</v>
      </c>
    </row>
    <row r="31" spans="1:14">
      <c r="A31" s="2" t="s">
        <v>56</v>
      </c>
      <c r="B31" s="2">
        <v>6</v>
      </c>
      <c r="C31" s="2">
        <v>3</v>
      </c>
      <c r="D31" s="2">
        <v>84</v>
      </c>
      <c r="F31" s="4">
        <v>2</v>
      </c>
      <c r="G31" s="4">
        <v>102.97768008637976</v>
      </c>
      <c r="H31" s="4">
        <v>-2.9776800863797632</v>
      </c>
    </row>
    <row r="32" spans="1:14">
      <c r="A32" s="2" t="s">
        <v>56</v>
      </c>
      <c r="B32" s="2">
        <v>7</v>
      </c>
      <c r="C32" s="2">
        <v>3</v>
      </c>
      <c r="D32" s="2">
        <v>76</v>
      </c>
      <c r="F32" s="4">
        <v>3</v>
      </c>
      <c r="G32" s="4">
        <v>95.520808267777269</v>
      </c>
      <c r="H32" s="4">
        <v>-0.52080826777726941</v>
      </c>
    </row>
    <row r="33" spans="1:8">
      <c r="A33" s="2" t="s">
        <v>56</v>
      </c>
      <c r="B33" s="2">
        <v>8</v>
      </c>
      <c r="C33" s="2">
        <v>3</v>
      </c>
      <c r="D33" s="2">
        <v>70</v>
      </c>
      <c r="F33" s="4">
        <v>4</v>
      </c>
      <c r="G33" s="4">
        <v>84.611599568101184</v>
      </c>
      <c r="H33" s="4">
        <v>2.3884004318988161</v>
      </c>
    </row>
    <row r="34" spans="1:8">
      <c r="A34" s="2" t="s">
        <v>56</v>
      </c>
      <c r="B34" s="2">
        <v>9</v>
      </c>
      <c r="C34" s="2">
        <v>3</v>
      </c>
      <c r="D34" s="2">
        <v>70</v>
      </c>
      <c r="F34" s="4">
        <v>5</v>
      </c>
      <c r="G34" s="4">
        <v>80.607064630572268</v>
      </c>
      <c r="H34" s="4">
        <v>4.3929353694277324</v>
      </c>
    </row>
    <row r="35" spans="1:8">
      <c r="A35" s="2" t="s">
        <v>56</v>
      </c>
      <c r="B35" s="2">
        <v>10</v>
      </c>
      <c r="C35" s="2">
        <v>3</v>
      </c>
      <c r="D35" s="2">
        <v>70</v>
      </c>
      <c r="F35" s="4">
        <v>6</v>
      </c>
      <c r="G35" s="4">
        <v>76.602529693043351</v>
      </c>
      <c r="H35" s="4">
        <v>3.3974703069566488</v>
      </c>
    </row>
    <row r="36" spans="1:8">
      <c r="F36" s="4">
        <v>7</v>
      </c>
      <c r="G36" s="4">
        <v>69.145657874440843</v>
      </c>
      <c r="H36" s="4">
        <v>-2.1456578744408432</v>
      </c>
    </row>
    <row r="37" spans="1:8">
      <c r="F37" s="4">
        <v>8</v>
      </c>
      <c r="G37" s="4">
        <v>65.141122936911927</v>
      </c>
      <c r="H37" s="4">
        <v>-5.1411229369119269</v>
      </c>
    </row>
    <row r="38" spans="1:8">
      <c r="F38" s="4">
        <v>9</v>
      </c>
      <c r="G38" s="4">
        <v>61.136587999383003</v>
      </c>
      <c r="H38" s="4">
        <v>-11.136587999383003</v>
      </c>
    </row>
    <row r="39" spans="1:8">
      <c r="F39" s="4">
        <v>10</v>
      </c>
      <c r="G39" s="4">
        <v>57.132053061854087</v>
      </c>
      <c r="H39" s="4">
        <v>-17.132053061854087</v>
      </c>
    </row>
    <row r="40" spans="1:8">
      <c r="F40" s="4">
        <v>11</v>
      </c>
      <c r="G40" s="4">
        <v>103.52987814283512</v>
      </c>
      <c r="H40" s="4">
        <v>-3.5298781428351163</v>
      </c>
    </row>
    <row r="41" spans="1:8">
      <c r="F41" s="4">
        <v>12</v>
      </c>
      <c r="G41" s="4">
        <v>99.525343205306186</v>
      </c>
      <c r="H41" s="4">
        <v>0.47465679469381428</v>
      </c>
    </row>
    <row r="42" spans="1:8">
      <c r="F42" s="4">
        <v>13</v>
      </c>
      <c r="G42" s="4">
        <v>95.520808267777269</v>
      </c>
      <c r="H42" s="4">
        <v>-1.5208082677772694</v>
      </c>
    </row>
    <row r="43" spans="1:8">
      <c r="F43" s="4">
        <v>14</v>
      </c>
      <c r="G43" s="4">
        <v>88.063936449174776</v>
      </c>
      <c r="H43" s="4">
        <v>1.9360635508252244</v>
      </c>
    </row>
    <row r="44" spans="1:8">
      <c r="F44" s="4">
        <v>15</v>
      </c>
      <c r="G44" s="4">
        <v>80.607064630572268</v>
      </c>
      <c r="H44" s="4">
        <v>3.3929353694277324</v>
      </c>
    </row>
    <row r="45" spans="1:8">
      <c r="F45" s="4">
        <v>16</v>
      </c>
      <c r="G45" s="4">
        <v>76.602529693043351</v>
      </c>
      <c r="H45" s="4">
        <v>3.3974703069566488</v>
      </c>
    </row>
    <row r="46" spans="1:8">
      <c r="F46" s="4">
        <v>17</v>
      </c>
      <c r="G46" s="4">
        <v>72.597994755514435</v>
      </c>
      <c r="H46" s="4">
        <v>7.4020052444855651</v>
      </c>
    </row>
    <row r="47" spans="1:8">
      <c r="F47" s="4">
        <v>18</v>
      </c>
      <c r="G47" s="4">
        <v>68.593459817985519</v>
      </c>
      <c r="H47" s="4">
        <v>5.4065401820144814</v>
      </c>
    </row>
    <row r="48" spans="1:8">
      <c r="F48" s="4">
        <v>19</v>
      </c>
      <c r="G48" s="4">
        <v>64.588924880456574</v>
      </c>
      <c r="H48" s="4">
        <v>3.4110751195434261</v>
      </c>
    </row>
    <row r="49" spans="1:17">
      <c r="F49" s="4">
        <v>20</v>
      </c>
      <c r="G49" s="4">
        <v>60.584389942927665</v>
      </c>
      <c r="H49" s="4">
        <v>-0.58438994292766466</v>
      </c>
    </row>
    <row r="50" spans="1:17">
      <c r="F50" s="4">
        <v>21</v>
      </c>
      <c r="G50" s="4">
        <v>106.98221502390869</v>
      </c>
      <c r="H50" s="4">
        <v>-6.9822150239086938</v>
      </c>
    </row>
    <row r="51" spans="1:17">
      <c r="F51" s="4">
        <v>22</v>
      </c>
      <c r="G51" s="4">
        <v>99.525343205306186</v>
      </c>
      <c r="H51" s="4">
        <v>0.47465679469381428</v>
      </c>
    </row>
    <row r="52" spans="1:17">
      <c r="F52" s="4">
        <v>23</v>
      </c>
      <c r="G52" s="4">
        <v>92.068471386703692</v>
      </c>
      <c r="H52" s="4">
        <v>1.9315286132963081</v>
      </c>
    </row>
    <row r="53" spans="1:17">
      <c r="F53" s="4">
        <v>24</v>
      </c>
      <c r="G53" s="4">
        <v>88.063936449174776</v>
      </c>
      <c r="H53" s="4">
        <v>5.9360635508252244</v>
      </c>
    </row>
    <row r="54" spans="1:17">
      <c r="F54" s="4">
        <v>25</v>
      </c>
      <c r="G54" s="4">
        <v>84.059401511645845</v>
      </c>
      <c r="H54" s="4">
        <v>4.9405984883541549</v>
      </c>
    </row>
    <row r="55" spans="1:17">
      <c r="F55" s="4">
        <v>26</v>
      </c>
      <c r="G55" s="4">
        <v>80.054866574116929</v>
      </c>
      <c r="H55" s="4">
        <v>3.9451334258830713</v>
      </c>
    </row>
    <row r="56" spans="1:17">
      <c r="F56" s="4">
        <v>27</v>
      </c>
      <c r="G56" s="4">
        <v>76.050331636588012</v>
      </c>
      <c r="H56" s="4">
        <v>-5.0331636588012429E-2</v>
      </c>
    </row>
    <row r="57" spans="1:17">
      <c r="F57" s="4">
        <v>28</v>
      </c>
      <c r="G57" s="4">
        <v>72.045796699059096</v>
      </c>
      <c r="H57" s="4">
        <v>-2.0457966990590961</v>
      </c>
    </row>
    <row r="58" spans="1:17">
      <c r="F58" s="4">
        <v>29</v>
      </c>
      <c r="G58" s="4">
        <v>68.041261761530166</v>
      </c>
      <c r="H58" s="4">
        <v>1.9587382384698344</v>
      </c>
      <c r="L58" s="2" t="s">
        <v>61</v>
      </c>
      <c r="M58" s="2">
        <v>110</v>
      </c>
    </row>
    <row r="59" spans="1:17" ht="13.5" thickBot="1">
      <c r="D59" s="9" t="s">
        <v>62</v>
      </c>
      <c r="F59" s="5">
        <v>30</v>
      </c>
      <c r="G59" s="5">
        <v>64.036726824001249</v>
      </c>
      <c r="H59" s="5">
        <v>5.9632731759987507</v>
      </c>
      <c r="L59" s="2" t="s">
        <v>63</v>
      </c>
      <c r="M59" s="2">
        <v>-5</v>
      </c>
    </row>
    <row r="60" spans="1:17">
      <c r="A60" s="2" t="s">
        <v>64</v>
      </c>
      <c r="B60" s="2">
        <v>100</v>
      </c>
      <c r="D60" s="2">
        <v>100</v>
      </c>
      <c r="F60" s="4"/>
      <c r="G60" s="4"/>
      <c r="H60" s="4"/>
      <c r="L60" s="2" t="s">
        <v>65</v>
      </c>
      <c r="M60" s="2">
        <v>-6</v>
      </c>
    </row>
    <row r="61" spans="1:17">
      <c r="A61" s="2" t="s">
        <v>66</v>
      </c>
      <c r="B61" s="10">
        <v>-4.2315949314064314</v>
      </c>
      <c r="D61" s="10">
        <v>-4.2315949314064314</v>
      </c>
      <c r="F61" s="4"/>
      <c r="G61" s="4"/>
      <c r="H61" s="4"/>
      <c r="Q61" s="2" t="s">
        <v>67</v>
      </c>
    </row>
    <row r="62" spans="1:17" ht="13.5" thickBot="1">
      <c r="A62" s="2" t="s">
        <v>68</v>
      </c>
      <c r="B62" s="11">
        <v>-4.4231856738925535</v>
      </c>
      <c r="D62" s="10">
        <v>-4.4231856738925535</v>
      </c>
    </row>
    <row r="63" spans="1:17" ht="13.5" thickBot="1">
      <c r="A63" s="2" t="s">
        <v>69</v>
      </c>
      <c r="B63" s="11">
        <v>119.75746151429469</v>
      </c>
      <c r="D63" s="11">
        <v>119.75746151429469</v>
      </c>
    </row>
    <row r="65" spans="1:34">
      <c r="A65" s="1" t="s">
        <v>27</v>
      </c>
      <c r="B65" s="1" t="s">
        <v>28</v>
      </c>
      <c r="C65" s="12" t="s">
        <v>70</v>
      </c>
      <c r="D65" s="13" t="s">
        <v>71</v>
      </c>
      <c r="E65" s="1" t="s">
        <v>72</v>
      </c>
      <c r="F65" s="13" t="s">
        <v>73</v>
      </c>
      <c r="G65" s="1" t="s">
        <v>74</v>
      </c>
      <c r="H65" s="13" t="s">
        <v>75</v>
      </c>
      <c r="I65" s="14" t="s">
        <v>76</v>
      </c>
      <c r="J65" s="14" t="s">
        <v>77</v>
      </c>
      <c r="K65" s="14" t="s">
        <v>78</v>
      </c>
      <c r="M65" s="14" t="s">
        <v>79</v>
      </c>
      <c r="N65" s="14" t="s">
        <v>80</v>
      </c>
    </row>
    <row r="66" spans="1:34">
      <c r="A66" s="2" t="s">
        <v>31</v>
      </c>
      <c r="B66" s="2">
        <v>1</v>
      </c>
      <c r="C66" s="15">
        <v>1</v>
      </c>
      <c r="D66" s="16">
        <v>100</v>
      </c>
      <c r="E66" s="2">
        <v>2</v>
      </c>
      <c r="F66" s="16">
        <v>100</v>
      </c>
      <c r="G66" s="2">
        <v>1</v>
      </c>
      <c r="H66" s="16">
        <v>100</v>
      </c>
      <c r="I66" s="17">
        <f>MIN($B$60,$B$63+$B$61*$B66+$B$62*C66)</f>
        <v>100</v>
      </c>
      <c r="J66" s="17">
        <f>MIN($B$60,$B$63+$B$61*$B66+$B$62*E66)</f>
        <v>100</v>
      </c>
      <c r="K66" s="17">
        <f>MIN($B$60,$B$63+$B$61*$B66+$B$62*G66)</f>
        <v>100</v>
      </c>
      <c r="M66" s="2">
        <f>$M$58+$M$59*B66</f>
        <v>105</v>
      </c>
      <c r="N66" s="2">
        <f>$M$58+$M$60*P66</f>
        <v>104</v>
      </c>
      <c r="P66" s="2">
        <v>1</v>
      </c>
    </row>
    <row r="67" spans="1:34">
      <c r="A67" s="2" t="s">
        <v>31</v>
      </c>
      <c r="B67" s="2">
        <v>2</v>
      </c>
      <c r="C67" s="15">
        <v>1</v>
      </c>
      <c r="D67" s="16">
        <v>100</v>
      </c>
      <c r="E67" s="2">
        <v>2</v>
      </c>
      <c r="F67" s="16">
        <v>100</v>
      </c>
      <c r="G67" s="2">
        <v>2</v>
      </c>
      <c r="H67" s="16">
        <v>100</v>
      </c>
      <c r="I67" s="17">
        <f t="shared" ref="I67:I75" si="0">MIN($B$60,$B$63+$B$61*$B67+$B$62*C67)</f>
        <v>100</v>
      </c>
      <c r="J67" s="17">
        <f t="shared" ref="J67:J75" si="1">MIN($B$60,$B$63+$B$61*$B67+$B$62*E67)</f>
        <v>100</v>
      </c>
      <c r="K67" s="17">
        <f t="shared" ref="K67:K75" si="2">MIN($B$60,$B$63+$B$61*$B67+$B$62*G67)</f>
        <v>100</v>
      </c>
      <c r="M67" s="2">
        <f t="shared" ref="M67:M75" si="3">$M$58+$M$59*B67</f>
        <v>100</v>
      </c>
      <c r="N67" s="2">
        <f>$M$58+$M$60*P67</f>
        <v>98</v>
      </c>
      <c r="P67" s="2">
        <v>2</v>
      </c>
    </row>
    <row r="68" spans="1:34">
      <c r="A68" s="2" t="s">
        <v>31</v>
      </c>
      <c r="B68" s="2">
        <v>3</v>
      </c>
      <c r="C68" s="15">
        <v>2</v>
      </c>
      <c r="D68" s="16">
        <v>95</v>
      </c>
      <c r="E68" s="2">
        <v>2</v>
      </c>
      <c r="F68" s="16">
        <v>94</v>
      </c>
      <c r="G68" s="2">
        <v>3</v>
      </c>
      <c r="H68" s="16">
        <v>94</v>
      </c>
      <c r="I68" s="17">
        <f t="shared" si="0"/>
        <v>98.216305372290279</v>
      </c>
      <c r="J68" s="17">
        <f t="shared" si="1"/>
        <v>98.216305372290279</v>
      </c>
      <c r="K68" s="17">
        <f t="shared" si="2"/>
        <v>93.793119698397732</v>
      </c>
      <c r="M68" s="2">
        <f t="shared" si="3"/>
        <v>95</v>
      </c>
      <c r="N68" s="2">
        <f>$M$58+$M$60*P68</f>
        <v>92</v>
      </c>
      <c r="P68" s="2">
        <v>3</v>
      </c>
    </row>
    <row r="69" spans="1:34">
      <c r="A69" s="2" t="s">
        <v>31</v>
      </c>
      <c r="B69" s="2">
        <v>4</v>
      </c>
      <c r="C69" s="15">
        <v>4</v>
      </c>
      <c r="D69" s="16">
        <v>87</v>
      </c>
      <c r="E69" s="2">
        <v>3</v>
      </c>
      <c r="F69" s="16">
        <v>90</v>
      </c>
      <c r="G69" s="2">
        <v>3</v>
      </c>
      <c r="H69" s="16">
        <v>94</v>
      </c>
      <c r="I69" s="17">
        <f t="shared" si="0"/>
        <v>85.13833909309875</v>
      </c>
      <c r="J69" s="17">
        <f t="shared" si="1"/>
        <v>89.561524766991312</v>
      </c>
      <c r="K69" s="17">
        <f t="shared" si="2"/>
        <v>89.561524766991312</v>
      </c>
      <c r="M69" s="2">
        <f t="shared" si="3"/>
        <v>90</v>
      </c>
      <c r="N69" s="2">
        <f>$M$58+$M$60*P69</f>
        <v>86</v>
      </c>
      <c r="P69" s="2">
        <v>4</v>
      </c>
    </row>
    <row r="70" spans="1:34">
      <c r="A70" s="2" t="s">
        <v>31</v>
      </c>
      <c r="B70" s="2">
        <v>5</v>
      </c>
      <c r="C70" s="15">
        <v>4</v>
      </c>
      <c r="D70" s="16">
        <v>85</v>
      </c>
      <c r="E70" s="2">
        <v>4</v>
      </c>
      <c r="F70" s="16">
        <v>84</v>
      </c>
      <c r="G70" s="2">
        <v>3</v>
      </c>
      <c r="H70" s="16">
        <v>89</v>
      </c>
      <c r="I70" s="17">
        <f t="shared" si="0"/>
        <v>80.906744161692316</v>
      </c>
      <c r="J70" s="17">
        <f t="shared" si="1"/>
        <v>80.906744161692316</v>
      </c>
      <c r="K70" s="17">
        <f t="shared" si="2"/>
        <v>85.329929835584878</v>
      </c>
      <c r="M70" s="2">
        <f t="shared" si="3"/>
        <v>85</v>
      </c>
      <c r="N70" s="2">
        <f>$M$58+$M$60*P70</f>
        <v>80</v>
      </c>
      <c r="P70" s="2">
        <v>5</v>
      </c>
    </row>
    <row r="71" spans="1:34">
      <c r="A71" s="2" t="s">
        <v>31</v>
      </c>
      <c r="B71" s="2">
        <v>6</v>
      </c>
      <c r="C71" s="15">
        <v>4</v>
      </c>
      <c r="D71" s="16">
        <v>80</v>
      </c>
      <c r="E71" s="2">
        <v>4</v>
      </c>
      <c r="F71" s="16">
        <v>80</v>
      </c>
      <c r="G71" s="2">
        <v>3</v>
      </c>
      <c r="H71" s="16">
        <v>84</v>
      </c>
      <c r="I71" s="17">
        <f t="shared" si="0"/>
        <v>76.675149230285882</v>
      </c>
      <c r="J71" s="17">
        <f t="shared" si="1"/>
        <v>76.675149230285882</v>
      </c>
      <c r="K71" s="17">
        <f t="shared" si="2"/>
        <v>81.098334904178444</v>
      </c>
      <c r="M71" s="2">
        <f t="shared" si="3"/>
        <v>80</v>
      </c>
    </row>
    <row r="72" spans="1:34">
      <c r="A72" s="2" t="s">
        <v>31</v>
      </c>
      <c r="B72" s="2">
        <v>7</v>
      </c>
      <c r="C72" s="15">
        <v>5</v>
      </c>
      <c r="D72" s="16">
        <v>67</v>
      </c>
      <c r="E72" s="2">
        <v>4</v>
      </c>
      <c r="F72" s="16">
        <v>80</v>
      </c>
      <c r="G72" s="2">
        <v>3</v>
      </c>
      <c r="H72" s="16">
        <v>76</v>
      </c>
      <c r="I72" s="17">
        <f t="shared" si="0"/>
        <v>68.020368624986901</v>
      </c>
      <c r="J72" s="17">
        <f t="shared" si="1"/>
        <v>72.443554298879448</v>
      </c>
      <c r="K72" s="17">
        <f t="shared" si="2"/>
        <v>76.86673997277201</v>
      </c>
      <c r="M72" s="2">
        <f t="shared" si="3"/>
        <v>75</v>
      </c>
    </row>
    <row r="73" spans="1:34">
      <c r="A73" s="2" t="s">
        <v>31</v>
      </c>
      <c r="B73" s="2">
        <v>8</v>
      </c>
      <c r="C73" s="15">
        <v>5</v>
      </c>
      <c r="D73" s="16">
        <v>60</v>
      </c>
      <c r="E73" s="2">
        <v>4</v>
      </c>
      <c r="F73" s="16">
        <v>74</v>
      </c>
      <c r="G73" s="2">
        <v>3</v>
      </c>
      <c r="H73" s="16">
        <v>70</v>
      </c>
      <c r="I73" s="17">
        <f t="shared" si="0"/>
        <v>63.788773693580467</v>
      </c>
      <c r="J73" s="17">
        <f t="shared" si="1"/>
        <v>68.211959367473014</v>
      </c>
      <c r="K73" s="17">
        <f t="shared" si="2"/>
        <v>72.635145041365575</v>
      </c>
      <c r="M73" s="2">
        <f t="shared" si="3"/>
        <v>70</v>
      </c>
    </row>
    <row r="74" spans="1:34">
      <c r="A74" s="2" t="s">
        <v>31</v>
      </c>
      <c r="B74" s="2">
        <v>9</v>
      </c>
      <c r="C74" s="15">
        <v>5</v>
      </c>
      <c r="D74" s="16">
        <v>50</v>
      </c>
      <c r="E74" s="2">
        <v>4</v>
      </c>
      <c r="F74" s="16">
        <v>68</v>
      </c>
      <c r="G74" s="2">
        <v>3</v>
      </c>
      <c r="H74" s="16">
        <v>70</v>
      </c>
      <c r="I74" s="17">
        <f t="shared" si="0"/>
        <v>59.557178762174047</v>
      </c>
      <c r="J74" s="17">
        <f t="shared" si="1"/>
        <v>63.980364436066594</v>
      </c>
      <c r="K74" s="17">
        <f t="shared" si="2"/>
        <v>68.403550109959156</v>
      </c>
      <c r="M74" s="2">
        <f t="shared" si="3"/>
        <v>65</v>
      </c>
    </row>
    <row r="75" spans="1:34" ht="13.5" thickBot="1">
      <c r="A75" s="2" t="s">
        <v>31</v>
      </c>
      <c r="B75" s="2">
        <v>10</v>
      </c>
      <c r="C75" s="15">
        <v>5</v>
      </c>
      <c r="D75" s="16">
        <v>40</v>
      </c>
      <c r="E75" s="2">
        <v>4</v>
      </c>
      <c r="F75" s="16">
        <v>60</v>
      </c>
      <c r="G75" s="2">
        <v>3</v>
      </c>
      <c r="H75" s="16">
        <v>70</v>
      </c>
      <c r="I75" s="17">
        <f t="shared" si="0"/>
        <v>55.325583830767613</v>
      </c>
      <c r="J75" s="17">
        <f t="shared" si="1"/>
        <v>59.74876950466016</v>
      </c>
      <c r="K75" s="17">
        <f t="shared" si="2"/>
        <v>64.171955178552722</v>
      </c>
      <c r="M75" s="2">
        <f t="shared" si="3"/>
        <v>60</v>
      </c>
    </row>
    <row r="76" spans="1:34">
      <c r="P76" s="1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0"/>
      <c r="AH76" s="9" t="s">
        <v>81</v>
      </c>
    </row>
    <row r="77" spans="1:34">
      <c r="P77" s="21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22"/>
    </row>
    <row r="78" spans="1:34">
      <c r="P78" s="21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22"/>
    </row>
    <row r="79" spans="1:34">
      <c r="P79" s="21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22"/>
    </row>
    <row r="80" spans="1:34">
      <c r="P80" s="21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22"/>
    </row>
    <row r="81" spans="16:33">
      <c r="P81" s="2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22"/>
    </row>
    <row r="82" spans="16:33">
      <c r="P82" s="21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22"/>
    </row>
    <row r="83" spans="16:33">
      <c r="P83" s="21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22"/>
    </row>
    <row r="84" spans="16:33">
      <c r="P84" s="2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22"/>
    </row>
    <row r="85" spans="16:33">
      <c r="P85" s="21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22"/>
    </row>
    <row r="86" spans="16:33">
      <c r="P86" s="21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22"/>
    </row>
    <row r="87" spans="16:33">
      <c r="P87" s="21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22"/>
    </row>
    <row r="88" spans="16:33">
      <c r="P88" s="21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22"/>
    </row>
    <row r="89" spans="16:33">
      <c r="P89" s="21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22"/>
    </row>
    <row r="90" spans="16:33">
      <c r="P90" s="21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22"/>
    </row>
    <row r="91" spans="16:33">
      <c r="P91" s="21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22"/>
    </row>
    <row r="92" spans="16:33">
      <c r="P92" s="21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22"/>
    </row>
    <row r="93" spans="16:33">
      <c r="P93" s="21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22"/>
    </row>
    <row r="94" spans="16:33">
      <c r="P94" s="21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22"/>
    </row>
    <row r="95" spans="16:33">
      <c r="P95" s="21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22"/>
    </row>
    <row r="96" spans="16:33">
      <c r="P96" s="21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22"/>
    </row>
    <row r="97" spans="1:33">
      <c r="P97" s="21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22"/>
    </row>
    <row r="98" spans="1:33">
      <c r="P98" s="21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22"/>
    </row>
    <row r="99" spans="1:33" ht="13.5" thickBot="1">
      <c r="P99" s="23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</row>
    <row r="101" spans="1:3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33">
      <c r="A102" s="2" t="s">
        <v>82</v>
      </c>
    </row>
    <row r="103" spans="1:33">
      <c r="A103" s="2" t="s">
        <v>83</v>
      </c>
    </row>
    <row r="104" spans="1:33">
      <c r="A104" s="2" t="s">
        <v>84</v>
      </c>
      <c r="B104" s="1"/>
      <c r="C104" s="1"/>
      <c r="D104" s="1"/>
      <c r="E104" s="1"/>
      <c r="F104" s="1"/>
      <c r="G104" s="1"/>
      <c r="H104" s="1"/>
    </row>
    <row r="106" spans="1:33">
      <c r="A106" s="1" t="s">
        <v>27</v>
      </c>
      <c r="B106" s="1" t="s">
        <v>28</v>
      </c>
      <c r="C106" s="1" t="s">
        <v>29</v>
      </c>
      <c r="D106" s="1" t="s">
        <v>10</v>
      </c>
      <c r="G106" s="27"/>
    </row>
    <row r="107" spans="1:33">
      <c r="A107" s="2" t="s">
        <v>31</v>
      </c>
      <c r="B107" s="2">
        <v>3</v>
      </c>
      <c r="C107" s="2">
        <v>2</v>
      </c>
      <c r="D107" s="2">
        <v>95</v>
      </c>
      <c r="F107" s="2" t="s">
        <v>30</v>
      </c>
    </row>
    <row r="108" spans="1:33" ht="13.5" thickBot="1">
      <c r="A108" s="2" t="s">
        <v>31</v>
      </c>
      <c r="B108" s="2">
        <v>4</v>
      </c>
      <c r="C108" s="2">
        <v>4</v>
      </c>
      <c r="D108" s="2">
        <v>87</v>
      </c>
    </row>
    <row r="109" spans="1:33">
      <c r="A109" s="2" t="s">
        <v>31</v>
      </c>
      <c r="B109" s="2">
        <v>5</v>
      </c>
      <c r="C109" s="2">
        <v>4</v>
      </c>
      <c r="D109" s="2">
        <v>85</v>
      </c>
      <c r="F109" s="3" t="s">
        <v>32</v>
      </c>
      <c r="G109" s="3"/>
    </row>
    <row r="110" spans="1:33">
      <c r="A110" s="2" t="s">
        <v>31</v>
      </c>
      <c r="B110" s="2">
        <v>6</v>
      </c>
      <c r="C110" s="2">
        <v>4</v>
      </c>
      <c r="D110" s="2">
        <v>80</v>
      </c>
      <c r="F110" s="4" t="s">
        <v>33</v>
      </c>
      <c r="G110" s="4">
        <v>0.93911286914564984</v>
      </c>
    </row>
    <row r="111" spans="1:33">
      <c r="A111" s="2" t="s">
        <v>31</v>
      </c>
      <c r="B111" s="2">
        <v>7</v>
      </c>
      <c r="C111" s="2">
        <v>5</v>
      </c>
      <c r="D111" s="2">
        <v>67</v>
      </c>
      <c r="F111" s="4" t="s">
        <v>34</v>
      </c>
      <c r="G111" s="4">
        <v>0.88193298099497441</v>
      </c>
    </row>
    <row r="112" spans="1:33">
      <c r="A112" s="2" t="s">
        <v>31</v>
      </c>
      <c r="B112" s="2">
        <v>8</v>
      </c>
      <c r="C112" s="2">
        <v>5</v>
      </c>
      <c r="D112" s="2">
        <v>60</v>
      </c>
      <c r="F112" s="4" t="s">
        <v>35</v>
      </c>
      <c r="G112" s="4">
        <v>0.87068850299449574</v>
      </c>
    </row>
    <row r="113" spans="1:35">
      <c r="A113" s="2" t="s">
        <v>31</v>
      </c>
      <c r="B113" s="2">
        <v>9</v>
      </c>
      <c r="C113" s="2">
        <v>5</v>
      </c>
      <c r="D113" s="2">
        <v>50</v>
      </c>
      <c r="F113" s="4" t="s">
        <v>36</v>
      </c>
      <c r="G113" s="4">
        <v>5.1975594403711787</v>
      </c>
    </row>
    <row r="114" spans="1:35" ht="13.5" thickBot="1">
      <c r="A114" s="2" t="s">
        <v>31</v>
      </c>
      <c r="B114" s="2">
        <v>10</v>
      </c>
      <c r="C114" s="2">
        <v>5</v>
      </c>
      <c r="D114" s="2">
        <v>40</v>
      </c>
      <c r="F114" s="5" t="s">
        <v>37</v>
      </c>
      <c r="G114" s="5">
        <v>24</v>
      </c>
    </row>
    <row r="115" spans="1:35">
      <c r="A115" s="2" t="s">
        <v>44</v>
      </c>
      <c r="B115" s="2">
        <v>3</v>
      </c>
      <c r="C115" s="2">
        <v>2</v>
      </c>
      <c r="D115" s="2">
        <v>94</v>
      </c>
    </row>
    <row r="116" spans="1:35" ht="13.5" thickBot="1">
      <c r="A116" s="2" t="s">
        <v>44</v>
      </c>
      <c r="B116" s="2">
        <v>4</v>
      </c>
      <c r="C116" s="2">
        <v>3</v>
      </c>
      <c r="D116" s="2">
        <v>90</v>
      </c>
      <c r="F116" s="2" t="s">
        <v>38</v>
      </c>
    </row>
    <row r="117" spans="1:35">
      <c r="A117" s="2" t="s">
        <v>44</v>
      </c>
      <c r="B117" s="2">
        <v>5</v>
      </c>
      <c r="C117" s="2">
        <v>4</v>
      </c>
      <c r="D117" s="2">
        <v>84</v>
      </c>
      <c r="F117" s="6"/>
      <c r="G117" s="6" t="s">
        <v>39</v>
      </c>
      <c r="H117" s="6" t="s">
        <v>40</v>
      </c>
      <c r="I117" s="6" t="s">
        <v>41</v>
      </c>
      <c r="J117" s="6" t="s">
        <v>42</v>
      </c>
      <c r="K117" s="6" t="s">
        <v>43</v>
      </c>
    </row>
    <row r="118" spans="1:35">
      <c r="A118" s="2" t="s">
        <v>44</v>
      </c>
      <c r="B118" s="2">
        <v>6</v>
      </c>
      <c r="C118" s="2">
        <v>4</v>
      </c>
      <c r="D118" s="2">
        <v>80</v>
      </c>
      <c r="F118" s="4" t="s">
        <v>45</v>
      </c>
      <c r="G118" s="4">
        <v>2</v>
      </c>
      <c r="H118" s="4">
        <v>4237.651226473311</v>
      </c>
      <c r="I118" s="4">
        <v>2118.8256132366555</v>
      </c>
      <c r="J118" s="4">
        <v>78.432540928750498</v>
      </c>
      <c r="K118" s="4">
        <v>1.8086322926271265E-10</v>
      </c>
    </row>
    <row r="119" spans="1:35">
      <c r="A119" s="2" t="s">
        <v>44</v>
      </c>
      <c r="B119" s="2">
        <v>7</v>
      </c>
      <c r="C119" s="2">
        <v>4</v>
      </c>
      <c r="D119" s="2">
        <v>80</v>
      </c>
      <c r="F119" s="4" t="s">
        <v>46</v>
      </c>
      <c r="G119" s="4">
        <v>21</v>
      </c>
      <c r="H119" s="4">
        <v>567.30710686002271</v>
      </c>
      <c r="I119" s="4">
        <v>27.014624136191557</v>
      </c>
      <c r="J119" s="4"/>
      <c r="K119" s="4"/>
    </row>
    <row r="120" spans="1:35" ht="13.5" thickBot="1">
      <c r="A120" s="2" t="s">
        <v>44</v>
      </c>
      <c r="B120" s="2">
        <v>8</v>
      </c>
      <c r="C120" s="2">
        <v>4</v>
      </c>
      <c r="D120" s="2">
        <v>74</v>
      </c>
      <c r="F120" s="5" t="s">
        <v>47</v>
      </c>
      <c r="G120" s="5">
        <v>23</v>
      </c>
      <c r="H120" s="5">
        <v>4804.9583333333339</v>
      </c>
      <c r="I120" s="5"/>
      <c r="J120" s="5"/>
      <c r="K120" s="5"/>
    </row>
    <row r="121" spans="1:35" ht="13.5" thickBot="1">
      <c r="A121" s="2" t="s">
        <v>44</v>
      </c>
      <c r="B121" s="2">
        <v>9</v>
      </c>
      <c r="C121" s="2">
        <v>4</v>
      </c>
      <c r="D121" s="2">
        <v>68</v>
      </c>
    </row>
    <row r="122" spans="1:35">
      <c r="A122" s="2" t="s">
        <v>44</v>
      </c>
      <c r="B122" s="2">
        <v>10</v>
      </c>
      <c r="C122" s="2">
        <v>4</v>
      </c>
      <c r="D122" s="2">
        <v>60</v>
      </c>
      <c r="F122" s="6"/>
      <c r="G122" s="6" t="s">
        <v>48</v>
      </c>
      <c r="H122" s="6" t="s">
        <v>36</v>
      </c>
      <c r="I122" s="6" t="s">
        <v>49</v>
      </c>
      <c r="J122" s="6" t="s">
        <v>50</v>
      </c>
      <c r="K122" s="6" t="s">
        <v>51</v>
      </c>
      <c r="L122" s="6" t="s">
        <v>52</v>
      </c>
      <c r="M122" s="6" t="s">
        <v>53</v>
      </c>
      <c r="N122" s="6" t="s">
        <v>54</v>
      </c>
    </row>
    <row r="123" spans="1:35" ht="13.5" thickBot="1">
      <c r="A123" s="2" t="s">
        <v>56</v>
      </c>
      <c r="B123" s="2">
        <v>3</v>
      </c>
      <c r="C123" s="2">
        <v>3</v>
      </c>
      <c r="D123" s="2">
        <v>94</v>
      </c>
      <c r="F123" s="4" t="s">
        <v>55</v>
      </c>
      <c r="G123" s="4">
        <v>125.86094826699578</v>
      </c>
      <c r="H123" s="4">
        <v>4.6791011173732802</v>
      </c>
      <c r="I123" s="4">
        <v>26.898531386654597</v>
      </c>
      <c r="J123" s="4">
        <v>9.3295763960885437E-18</v>
      </c>
      <c r="K123" s="4">
        <v>116.13022483819708</v>
      </c>
      <c r="L123" s="4">
        <v>135.59167169579447</v>
      </c>
      <c r="M123" s="4">
        <v>116.13022483819708</v>
      </c>
      <c r="N123" s="4">
        <v>135.59167169579447</v>
      </c>
    </row>
    <row r="124" spans="1:35">
      <c r="A124" s="2" t="s">
        <v>56</v>
      </c>
      <c r="B124" s="2">
        <v>4</v>
      </c>
      <c r="C124" s="2">
        <v>3</v>
      </c>
      <c r="D124" s="2">
        <v>94</v>
      </c>
      <c r="F124" s="4" t="s">
        <v>28</v>
      </c>
      <c r="G124" s="4">
        <v>-4.4145325516815808</v>
      </c>
      <c r="H124" s="4">
        <v>0.54205020107711055</v>
      </c>
      <c r="I124" s="4">
        <v>-8.144139680991616</v>
      </c>
      <c r="J124" s="4">
        <v>6.1777648430385454E-8</v>
      </c>
      <c r="K124" s="4">
        <v>-5.5417876502350119</v>
      </c>
      <c r="L124" s="4">
        <v>-3.2872774531281501</v>
      </c>
      <c r="M124" s="4">
        <v>-5.5417876502350119</v>
      </c>
      <c r="N124" s="4">
        <v>-3.2872774531281501</v>
      </c>
      <c r="P124" s="18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20"/>
      <c r="AI124" s="9" t="s">
        <v>85</v>
      </c>
    </row>
    <row r="125" spans="1:35" ht="13.5" thickBot="1">
      <c r="A125" s="2" t="s">
        <v>56</v>
      </c>
      <c r="B125" s="2">
        <v>5</v>
      </c>
      <c r="C125" s="2">
        <v>3</v>
      </c>
      <c r="D125" s="2">
        <v>89</v>
      </c>
      <c r="F125" s="5" t="s">
        <v>29</v>
      </c>
      <c r="G125" s="5">
        <v>-5.643628509719222</v>
      </c>
      <c r="H125" s="5">
        <v>1.4493064319527325</v>
      </c>
      <c r="I125" s="5">
        <v>-3.8940201915168777</v>
      </c>
      <c r="J125" s="5">
        <v>8.3678261610730016E-4</v>
      </c>
      <c r="K125" s="5">
        <v>-8.6576262197811111</v>
      </c>
      <c r="L125" s="5">
        <v>-2.629630799657332</v>
      </c>
      <c r="M125" s="5">
        <v>-8.6576262197811111</v>
      </c>
      <c r="N125" s="5">
        <v>-2.629630799657332</v>
      </c>
      <c r="P125" s="21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22"/>
    </row>
    <row r="126" spans="1:35">
      <c r="A126" s="2" t="s">
        <v>56</v>
      </c>
      <c r="B126" s="2">
        <v>6</v>
      </c>
      <c r="C126" s="2">
        <v>3</v>
      </c>
      <c r="D126" s="2">
        <v>84</v>
      </c>
      <c r="P126" s="21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22"/>
    </row>
    <row r="127" spans="1:35">
      <c r="A127" s="2" t="s">
        <v>56</v>
      </c>
      <c r="B127" s="2">
        <v>7</v>
      </c>
      <c r="C127" s="2">
        <v>3</v>
      </c>
      <c r="D127" s="2">
        <v>76</v>
      </c>
      <c r="P127" s="21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22"/>
    </row>
    <row r="128" spans="1:35">
      <c r="A128" s="2" t="s">
        <v>56</v>
      </c>
      <c r="B128" s="2">
        <v>8</v>
      </c>
      <c r="C128" s="2">
        <v>3</v>
      </c>
      <c r="D128" s="2">
        <v>70</v>
      </c>
      <c r="P128" s="21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22"/>
    </row>
    <row r="129" spans="1:34">
      <c r="A129" s="2" t="s">
        <v>56</v>
      </c>
      <c r="B129" s="2">
        <v>9</v>
      </c>
      <c r="C129" s="2">
        <v>3</v>
      </c>
      <c r="D129" s="2">
        <v>70</v>
      </c>
      <c r="P129" s="21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22"/>
    </row>
    <row r="130" spans="1:34">
      <c r="A130" s="2" t="s">
        <v>56</v>
      </c>
      <c r="B130" s="2">
        <v>10</v>
      </c>
      <c r="C130" s="2">
        <v>3</v>
      </c>
      <c r="D130" s="2">
        <v>70</v>
      </c>
      <c r="P130" s="21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22"/>
    </row>
    <row r="131" spans="1:34">
      <c r="P131" s="21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22"/>
    </row>
    <row r="132" spans="1:34">
      <c r="P132" s="21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22"/>
    </row>
    <row r="133" spans="1:34">
      <c r="A133" s="2" t="s">
        <v>64</v>
      </c>
      <c r="B133" s="2">
        <v>100</v>
      </c>
      <c r="F133" s="4"/>
      <c r="G133" s="4"/>
      <c r="H133" s="4"/>
      <c r="P133" s="21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22"/>
    </row>
    <row r="134" spans="1:34">
      <c r="A134" s="2" t="s">
        <v>66</v>
      </c>
      <c r="B134" s="2">
        <v>-4.7305198983010381</v>
      </c>
      <c r="F134" s="4"/>
      <c r="G134" s="4"/>
      <c r="H134" s="4"/>
      <c r="P134" s="21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22"/>
    </row>
    <row r="135" spans="1:34">
      <c r="A135" s="2" t="s">
        <v>68</v>
      </c>
      <c r="B135" s="2">
        <v>-7.3624741610319839</v>
      </c>
      <c r="P135" s="21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22"/>
    </row>
    <row r="136" spans="1:34">
      <c r="A136" s="2" t="s">
        <v>69</v>
      </c>
      <c r="B136" s="2">
        <v>135.12102225584033</v>
      </c>
      <c r="P136" s="21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22"/>
    </row>
    <row r="137" spans="1:34">
      <c r="P137" s="21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22"/>
    </row>
    <row r="138" spans="1:34">
      <c r="A138" s="1" t="s">
        <v>27</v>
      </c>
      <c r="B138" s="1" t="s">
        <v>28</v>
      </c>
      <c r="C138" s="12" t="s">
        <v>70</v>
      </c>
      <c r="D138" s="13" t="s">
        <v>86</v>
      </c>
      <c r="E138" s="1" t="s">
        <v>72</v>
      </c>
      <c r="F138" s="13" t="s">
        <v>87</v>
      </c>
      <c r="G138" s="1" t="s">
        <v>74</v>
      </c>
      <c r="H138" s="13" t="s">
        <v>88</v>
      </c>
      <c r="I138" s="14" t="s">
        <v>76</v>
      </c>
      <c r="J138" s="14" t="s">
        <v>77</v>
      </c>
      <c r="K138" s="14" t="s">
        <v>78</v>
      </c>
      <c r="M138" s="14" t="s">
        <v>89</v>
      </c>
      <c r="N138" s="14" t="s">
        <v>90</v>
      </c>
      <c r="O138" s="14" t="s">
        <v>91</v>
      </c>
      <c r="P138" s="21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22"/>
    </row>
    <row r="139" spans="1:34">
      <c r="A139" s="2" t="s">
        <v>31</v>
      </c>
      <c r="B139" s="2">
        <v>1</v>
      </c>
      <c r="C139" s="15">
        <v>1</v>
      </c>
      <c r="D139" s="16">
        <v>100</v>
      </c>
      <c r="E139" s="2">
        <v>2</v>
      </c>
      <c r="F139" s="16">
        <v>100</v>
      </c>
      <c r="G139" s="2">
        <v>1</v>
      </c>
      <c r="H139" s="16">
        <v>100</v>
      </c>
      <c r="I139" s="28">
        <f>MIN($B$133,$B$136+$B$134*$B139+$B$135*C139)</f>
        <v>100</v>
      </c>
      <c r="J139" s="28">
        <f>MIN($B$133,$B$136+$B$134*$B139+$B$135*E139)</f>
        <v>100</v>
      </c>
      <c r="K139" s="28">
        <f>MIN($B$133,$B$136+$B$134*$B139+$B$135*G139)</f>
        <v>100</v>
      </c>
      <c r="M139" s="2">
        <f>(D139-I139)^2</f>
        <v>0</v>
      </c>
      <c r="N139" s="2">
        <f>(F139-J139)^2</f>
        <v>0</v>
      </c>
      <c r="O139" s="2">
        <f>(H139-K139)^2</f>
        <v>0</v>
      </c>
      <c r="P139" s="21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2"/>
    </row>
    <row r="140" spans="1:34">
      <c r="A140" s="2" t="s">
        <v>31</v>
      </c>
      <c r="B140" s="2">
        <v>2</v>
      </c>
      <c r="C140" s="15">
        <v>1</v>
      </c>
      <c r="D140" s="16">
        <v>100</v>
      </c>
      <c r="E140" s="2">
        <v>2</v>
      </c>
      <c r="F140" s="16">
        <v>100</v>
      </c>
      <c r="G140" s="2">
        <v>2</v>
      </c>
      <c r="H140" s="16">
        <v>100</v>
      </c>
      <c r="I140" s="28">
        <f t="shared" ref="I140:I148" si="4">MIN($B$133,$B$136+$B$134*$B140+$B$135*C140)</f>
        <v>100</v>
      </c>
      <c r="J140" s="28">
        <f t="shared" ref="J140:J148" si="5">MIN($B$133,$B$136+$B$134*$B140+$B$135*E140)</f>
        <v>100</v>
      </c>
      <c r="K140" s="28">
        <f t="shared" ref="K140:K148" si="6">MIN($B$133,$B$136+$B$134*$B140+$B$135*G140)</f>
        <v>100</v>
      </c>
      <c r="M140" s="2">
        <f t="shared" ref="M140:M148" si="7">(D140-I140)^2</f>
        <v>0</v>
      </c>
      <c r="N140" s="2">
        <f t="shared" ref="N140:N148" si="8">(F140-J140)^2</f>
        <v>0</v>
      </c>
      <c r="O140" s="2">
        <f t="shared" ref="O140:O148" si="9">(H140-K140)^2</f>
        <v>0</v>
      </c>
      <c r="P140" s="21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22"/>
    </row>
    <row r="141" spans="1:34">
      <c r="A141" s="2" t="s">
        <v>31</v>
      </c>
      <c r="B141" s="2">
        <v>3</v>
      </c>
      <c r="C141" s="15">
        <v>2</v>
      </c>
      <c r="D141" s="16">
        <v>95</v>
      </c>
      <c r="E141" s="2">
        <v>2</v>
      </c>
      <c r="F141" s="16">
        <v>94</v>
      </c>
      <c r="G141" s="2">
        <v>3</v>
      </c>
      <c r="H141" s="16">
        <v>94</v>
      </c>
      <c r="I141" s="28">
        <f t="shared" si="4"/>
        <v>100</v>
      </c>
      <c r="J141" s="28">
        <f t="shared" si="5"/>
        <v>100</v>
      </c>
      <c r="K141" s="28">
        <f t="shared" si="6"/>
        <v>98.842040077841261</v>
      </c>
      <c r="M141" s="2">
        <f t="shared" si="7"/>
        <v>25</v>
      </c>
      <c r="N141" s="2">
        <f t="shared" si="8"/>
        <v>36</v>
      </c>
      <c r="O141" s="2">
        <f t="shared" si="9"/>
        <v>23.445352115421009</v>
      </c>
      <c r="P141" s="21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22"/>
    </row>
    <row r="142" spans="1:34">
      <c r="A142" s="2" t="s">
        <v>31</v>
      </c>
      <c r="B142" s="2">
        <v>4</v>
      </c>
      <c r="C142" s="15">
        <v>4</v>
      </c>
      <c r="D142" s="16">
        <v>87</v>
      </c>
      <c r="E142" s="2">
        <v>3</v>
      </c>
      <c r="F142" s="16">
        <v>90</v>
      </c>
      <c r="G142" s="2">
        <v>3</v>
      </c>
      <c r="H142" s="16">
        <v>94</v>
      </c>
      <c r="I142" s="28">
        <f t="shared" si="4"/>
        <v>86.749046018508238</v>
      </c>
      <c r="J142" s="28">
        <f t="shared" si="5"/>
        <v>94.111520179540221</v>
      </c>
      <c r="K142" s="28">
        <f t="shared" si="6"/>
        <v>94.111520179540221</v>
      </c>
      <c r="M142" s="2">
        <f t="shared" si="7"/>
        <v>6.2977900826567429E-2</v>
      </c>
      <c r="N142" s="2">
        <f t="shared" si="8"/>
        <v>16.904598186766453</v>
      </c>
      <c r="O142" s="2">
        <f t="shared" si="9"/>
        <v>1.2436750444683221E-2</v>
      </c>
      <c r="P142" s="21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22"/>
    </row>
    <row r="143" spans="1:34">
      <c r="A143" s="2" t="s">
        <v>31</v>
      </c>
      <c r="B143" s="2">
        <v>5</v>
      </c>
      <c r="C143" s="15">
        <v>4</v>
      </c>
      <c r="D143" s="16">
        <v>85</v>
      </c>
      <c r="E143" s="2">
        <v>4</v>
      </c>
      <c r="F143" s="16">
        <v>84</v>
      </c>
      <c r="G143" s="2">
        <v>3</v>
      </c>
      <c r="H143" s="16">
        <v>89</v>
      </c>
      <c r="I143" s="28">
        <f t="shared" si="4"/>
        <v>82.018526120207213</v>
      </c>
      <c r="J143" s="28">
        <f t="shared" si="5"/>
        <v>82.018526120207213</v>
      </c>
      <c r="K143" s="28">
        <f t="shared" si="6"/>
        <v>89.381000281239196</v>
      </c>
      <c r="M143" s="2">
        <f t="shared" si="7"/>
        <v>8.8891864958866567</v>
      </c>
      <c r="N143" s="2">
        <f t="shared" si="8"/>
        <v>3.9262387363010816</v>
      </c>
      <c r="O143" s="2">
        <f t="shared" si="9"/>
        <v>0.14516121430434623</v>
      </c>
      <c r="P143" s="21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22"/>
    </row>
    <row r="144" spans="1:34">
      <c r="A144" s="2" t="s">
        <v>31</v>
      </c>
      <c r="B144" s="2">
        <v>6</v>
      </c>
      <c r="C144" s="15">
        <v>4</v>
      </c>
      <c r="D144" s="16">
        <v>80</v>
      </c>
      <c r="E144" s="2">
        <v>4</v>
      </c>
      <c r="F144" s="16">
        <v>80</v>
      </c>
      <c r="G144" s="2">
        <v>3</v>
      </c>
      <c r="H144" s="16">
        <v>84</v>
      </c>
      <c r="I144" s="28">
        <f t="shared" si="4"/>
        <v>77.288006221906173</v>
      </c>
      <c r="J144" s="28">
        <f t="shared" si="5"/>
        <v>77.288006221906173</v>
      </c>
      <c r="K144" s="28">
        <f t="shared" si="6"/>
        <v>84.650480382938156</v>
      </c>
      <c r="M144" s="2">
        <f t="shared" si="7"/>
        <v>7.3549102524196313</v>
      </c>
      <c r="N144" s="2">
        <f t="shared" si="8"/>
        <v>7.3549102524196313</v>
      </c>
      <c r="O144" s="2">
        <f t="shared" si="9"/>
        <v>0.42312472858736982</v>
      </c>
      <c r="P144" s="21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22"/>
    </row>
    <row r="145" spans="1:35">
      <c r="A145" s="2" t="s">
        <v>31</v>
      </c>
      <c r="B145" s="2">
        <v>7</v>
      </c>
      <c r="C145" s="15">
        <v>5</v>
      </c>
      <c r="D145" s="16">
        <v>67</v>
      </c>
      <c r="E145" s="2">
        <v>4</v>
      </c>
      <c r="F145" s="16">
        <v>80</v>
      </c>
      <c r="G145" s="2">
        <v>3</v>
      </c>
      <c r="H145" s="16">
        <v>76</v>
      </c>
      <c r="I145" s="28">
        <f t="shared" si="4"/>
        <v>65.195012162573136</v>
      </c>
      <c r="J145" s="28">
        <f t="shared" si="5"/>
        <v>72.557486323605133</v>
      </c>
      <c r="K145" s="28">
        <f t="shared" si="6"/>
        <v>79.919960484637116</v>
      </c>
      <c r="M145" s="2">
        <f t="shared" si="7"/>
        <v>3.2579810932589086</v>
      </c>
      <c r="N145" s="2">
        <f t="shared" si="8"/>
        <v>55.391009823324644</v>
      </c>
      <c r="O145" s="2">
        <f t="shared" si="9"/>
        <v>15.366090201116453</v>
      </c>
      <c r="P145" s="21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22"/>
    </row>
    <row r="146" spans="1:35" ht="13.5" thickBot="1">
      <c r="A146" s="2" t="s">
        <v>31</v>
      </c>
      <c r="B146" s="2">
        <v>8</v>
      </c>
      <c r="C146" s="15">
        <v>5</v>
      </c>
      <c r="D146" s="16">
        <v>60</v>
      </c>
      <c r="E146" s="2">
        <v>4</v>
      </c>
      <c r="F146" s="16">
        <v>74</v>
      </c>
      <c r="G146" s="2">
        <v>3</v>
      </c>
      <c r="H146" s="16">
        <v>70</v>
      </c>
      <c r="I146" s="28">
        <f t="shared" si="4"/>
        <v>60.464492264272103</v>
      </c>
      <c r="J146" s="28">
        <f t="shared" si="5"/>
        <v>67.826966425304093</v>
      </c>
      <c r="K146" s="28">
        <f t="shared" si="6"/>
        <v>75.189440586336076</v>
      </c>
      <c r="M146" s="2">
        <f t="shared" si="7"/>
        <v>0.21575306356862498</v>
      </c>
      <c r="N146" s="2">
        <f t="shared" si="8"/>
        <v>38.10634351432293</v>
      </c>
      <c r="O146" s="2">
        <f t="shared" si="9"/>
        <v>26.930293599112115</v>
      </c>
      <c r="P146" s="23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5"/>
    </row>
    <row r="147" spans="1:35">
      <c r="A147" s="2" t="s">
        <v>31</v>
      </c>
      <c r="B147" s="2">
        <v>9</v>
      </c>
      <c r="C147" s="15">
        <v>5</v>
      </c>
      <c r="D147" s="16">
        <v>50</v>
      </c>
      <c r="E147" s="2">
        <v>4</v>
      </c>
      <c r="F147" s="16">
        <v>68</v>
      </c>
      <c r="G147" s="2">
        <v>3</v>
      </c>
      <c r="H147" s="16">
        <v>70</v>
      </c>
      <c r="I147" s="28">
        <f t="shared" si="4"/>
        <v>55.733972365971063</v>
      </c>
      <c r="J147" s="28">
        <f t="shared" si="5"/>
        <v>63.096446527003053</v>
      </c>
      <c r="K147" s="28">
        <f t="shared" si="6"/>
        <v>70.458920688035036</v>
      </c>
      <c r="M147" s="2">
        <f t="shared" si="7"/>
        <v>32.878439093719791</v>
      </c>
      <c r="N147" s="2">
        <f t="shared" si="8"/>
        <v>24.044836662540419</v>
      </c>
      <c r="O147" s="2">
        <f t="shared" si="9"/>
        <v>0.21060819790655089</v>
      </c>
    </row>
    <row r="148" spans="1:35">
      <c r="A148" s="2" t="s">
        <v>31</v>
      </c>
      <c r="B148" s="2">
        <v>10</v>
      </c>
      <c r="C148" s="15">
        <v>5</v>
      </c>
      <c r="D148" s="16">
        <v>40</v>
      </c>
      <c r="E148" s="2">
        <v>4</v>
      </c>
      <c r="F148" s="16">
        <v>60</v>
      </c>
      <c r="G148" s="2">
        <v>3</v>
      </c>
      <c r="H148" s="16">
        <v>70</v>
      </c>
      <c r="I148" s="28">
        <f t="shared" si="4"/>
        <v>51.003452467670023</v>
      </c>
      <c r="J148" s="28">
        <f t="shared" si="5"/>
        <v>58.365926628702013</v>
      </c>
      <c r="K148" s="28">
        <f t="shared" si="6"/>
        <v>65.728400789733996</v>
      </c>
      <c r="M148" s="2">
        <f t="shared" si="7"/>
        <v>121.07596620827351</v>
      </c>
      <c r="N148" s="2">
        <f t="shared" si="8"/>
        <v>2.6701957827851688</v>
      </c>
      <c r="O148" s="2">
        <f t="shared" si="9"/>
        <v>18.246559813145147</v>
      </c>
    </row>
    <row r="150" spans="1:35">
      <c r="M150" s="2">
        <f>SUM(M139:M148)</f>
        <v>198.73521410795368</v>
      </c>
      <c r="N150" s="2">
        <f>SUM(N139:N148)</f>
        <v>184.39813295846031</v>
      </c>
      <c r="O150" s="2">
        <f>SUM(O139:O148)</f>
        <v>84.779626620037675</v>
      </c>
    </row>
    <row r="153" spans="1:35" ht="13.5" thickBot="1"/>
    <row r="154" spans="1:35">
      <c r="L154" s="2" t="s">
        <v>66</v>
      </c>
      <c r="M154" s="2">
        <v>-7.5003749199256369</v>
      </c>
      <c r="N154" s="2">
        <v>-4.6515501231683762</v>
      </c>
      <c r="O154" s="2">
        <v>-4.2024220861934412</v>
      </c>
      <c r="Q154" s="18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20"/>
    </row>
    <row r="155" spans="1:35">
      <c r="L155" s="2" t="s">
        <v>68</v>
      </c>
      <c r="M155" s="2">
        <v>-3.4979646736098267</v>
      </c>
      <c r="N155" s="2">
        <v>0.3183452228343347</v>
      </c>
      <c r="O155" s="2">
        <v>-0.2134002162037355</v>
      </c>
      <c r="Q155" s="29" t="s">
        <v>92</v>
      </c>
      <c r="R155" s="15"/>
      <c r="S155" s="30" t="s">
        <v>93</v>
      </c>
      <c r="T155" s="15"/>
      <c r="U155" s="15"/>
      <c r="V155" s="15"/>
      <c r="W155" s="15"/>
      <c r="X155" s="15"/>
      <c r="Y155" s="15"/>
      <c r="Z155" s="30" t="s">
        <v>94</v>
      </c>
      <c r="AA155" s="15"/>
      <c r="AB155" s="15"/>
      <c r="AC155" s="15"/>
      <c r="AD155" s="15"/>
      <c r="AE155" s="15"/>
      <c r="AF155" s="15"/>
      <c r="AG155" s="15"/>
      <c r="AH155" s="15"/>
      <c r="AI155" s="22"/>
    </row>
    <row r="156" spans="1:35">
      <c r="L156" s="2" t="s">
        <v>69</v>
      </c>
      <c r="M156" s="2">
        <v>135.49328087311969</v>
      </c>
      <c r="N156" s="2">
        <v>107.92387704816566</v>
      </c>
      <c r="O156" s="2">
        <v>108.83100088860253</v>
      </c>
      <c r="Q156" s="21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22"/>
    </row>
    <row r="157" spans="1:35">
      <c r="Q157" s="21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22"/>
    </row>
    <row r="158" spans="1:35">
      <c r="M158" s="2" t="s">
        <v>95</v>
      </c>
      <c r="Q158" s="21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22"/>
    </row>
    <row r="159" spans="1:35">
      <c r="M159" s="2">
        <f>SUM(M139:O148)</f>
        <v>467.91297368645178</v>
      </c>
      <c r="Q159" s="21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22"/>
    </row>
    <row r="160" spans="1:35">
      <c r="L160" s="31" t="s">
        <v>66</v>
      </c>
      <c r="M160" s="31">
        <v>-4.7305198983010381</v>
      </c>
      <c r="Q160" s="21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22"/>
    </row>
    <row r="161" spans="1:35">
      <c r="L161" s="31" t="s">
        <v>68</v>
      </c>
      <c r="M161" s="31">
        <v>-7.3624741610319839</v>
      </c>
      <c r="Q161" s="21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22"/>
    </row>
    <row r="162" spans="1:35">
      <c r="L162" s="31" t="s">
        <v>69</v>
      </c>
      <c r="M162" s="31">
        <v>135.12102225584033</v>
      </c>
      <c r="Q162" s="21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22"/>
    </row>
    <row r="163" spans="1:35">
      <c r="Q163" s="21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22"/>
    </row>
    <row r="164" spans="1:35">
      <c r="L164" s="31" t="s">
        <v>96</v>
      </c>
      <c r="Q164" s="21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22"/>
    </row>
    <row r="165" spans="1:35">
      <c r="Q165" s="21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22"/>
    </row>
    <row r="166" spans="1:35">
      <c r="Q166" s="21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22"/>
    </row>
    <row r="167" spans="1:3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Q167" s="21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22"/>
    </row>
    <row r="168" spans="1:35">
      <c r="Q168" s="21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22"/>
    </row>
    <row r="169" spans="1:35">
      <c r="A169" s="1" t="s">
        <v>27</v>
      </c>
      <c r="B169" s="1" t="s">
        <v>28</v>
      </c>
      <c r="C169" s="1" t="s">
        <v>29</v>
      </c>
      <c r="D169" s="1" t="s">
        <v>10</v>
      </c>
      <c r="Q169" s="21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22"/>
    </row>
    <row r="170" spans="1:35">
      <c r="A170" s="2" t="s">
        <v>31</v>
      </c>
      <c r="B170" s="2">
        <v>2</v>
      </c>
      <c r="C170" s="2">
        <v>1</v>
      </c>
      <c r="D170" s="2">
        <v>100</v>
      </c>
      <c r="F170" s="2" t="s">
        <v>30</v>
      </c>
      <c r="Q170" s="21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22"/>
    </row>
    <row r="171" spans="1:35" ht="13.5" thickBot="1">
      <c r="A171" s="2" t="s">
        <v>31</v>
      </c>
      <c r="B171" s="2">
        <v>3</v>
      </c>
      <c r="C171" s="2">
        <v>2</v>
      </c>
      <c r="D171" s="2">
        <v>95</v>
      </c>
      <c r="Q171" s="21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22"/>
    </row>
    <row r="172" spans="1:35">
      <c r="A172" s="2" t="s">
        <v>31</v>
      </c>
      <c r="B172" s="2">
        <v>4</v>
      </c>
      <c r="C172" s="2">
        <v>4</v>
      </c>
      <c r="D172" s="2">
        <v>87</v>
      </c>
      <c r="F172" s="3" t="s">
        <v>32</v>
      </c>
      <c r="G172" s="3"/>
      <c r="Q172" s="21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22"/>
    </row>
    <row r="173" spans="1:35">
      <c r="A173" s="2" t="s">
        <v>31</v>
      </c>
      <c r="B173" s="2">
        <v>5</v>
      </c>
      <c r="C173" s="2">
        <v>4</v>
      </c>
      <c r="D173" s="2">
        <v>85</v>
      </c>
      <c r="F173" s="4" t="s">
        <v>33</v>
      </c>
      <c r="G173" s="4">
        <v>0.94458408053423715</v>
      </c>
      <c r="Q173" s="21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22"/>
    </row>
    <row r="174" spans="1:35">
      <c r="A174" s="2" t="s">
        <v>31</v>
      </c>
      <c r="B174" s="2">
        <v>6</v>
      </c>
      <c r="C174" s="2">
        <v>4</v>
      </c>
      <c r="D174" s="2">
        <v>80</v>
      </c>
      <c r="F174" s="4" t="s">
        <v>34</v>
      </c>
      <c r="G174" s="4">
        <v>0.8922390851987102</v>
      </c>
      <c r="Q174" s="21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22"/>
    </row>
    <row r="175" spans="1:35">
      <c r="A175" s="2" t="s">
        <v>31</v>
      </c>
      <c r="B175" s="2">
        <v>7</v>
      </c>
      <c r="C175" s="2">
        <v>5</v>
      </c>
      <c r="D175" s="2">
        <v>67</v>
      </c>
      <c r="F175" s="4" t="s">
        <v>35</v>
      </c>
      <c r="G175" s="4">
        <v>0.88325900896526932</v>
      </c>
      <c r="Q175" s="21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22"/>
    </row>
    <row r="176" spans="1:35">
      <c r="A176" s="2" t="s">
        <v>31</v>
      </c>
      <c r="B176" s="2">
        <v>8</v>
      </c>
      <c r="C176" s="2">
        <v>5</v>
      </c>
      <c r="D176" s="2">
        <v>60</v>
      </c>
      <c r="F176" s="4" t="s">
        <v>36</v>
      </c>
      <c r="G176" s="4">
        <v>5.298118093120963</v>
      </c>
      <c r="Q176" s="21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22"/>
    </row>
    <row r="177" spans="1:35" ht="13.5" thickBot="1">
      <c r="A177" s="2" t="s">
        <v>31</v>
      </c>
      <c r="B177" s="2">
        <v>9</v>
      </c>
      <c r="C177" s="2">
        <v>5</v>
      </c>
      <c r="D177" s="2">
        <v>50</v>
      </c>
      <c r="F177" s="5" t="s">
        <v>37</v>
      </c>
      <c r="G177" s="5">
        <v>27</v>
      </c>
      <c r="Q177" s="21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22"/>
    </row>
    <row r="178" spans="1:35">
      <c r="A178" s="2" t="s">
        <v>31</v>
      </c>
      <c r="B178" s="2">
        <v>10</v>
      </c>
      <c r="C178" s="2">
        <v>5</v>
      </c>
      <c r="D178" s="2">
        <v>40</v>
      </c>
      <c r="Q178" s="21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22"/>
    </row>
    <row r="179" spans="1:35" ht="13.5" thickBot="1">
      <c r="A179" s="2" t="s">
        <v>44</v>
      </c>
      <c r="B179" s="2">
        <v>2</v>
      </c>
      <c r="C179" s="2">
        <v>2</v>
      </c>
      <c r="D179" s="2">
        <v>100</v>
      </c>
      <c r="F179" s="2" t="s">
        <v>38</v>
      </c>
      <c r="Q179" s="21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22"/>
    </row>
    <row r="180" spans="1:35" ht="13.5" thickBot="1">
      <c r="A180" s="2" t="s">
        <v>44</v>
      </c>
      <c r="B180" s="2">
        <v>3</v>
      </c>
      <c r="C180" s="2">
        <v>2</v>
      </c>
      <c r="D180" s="2">
        <v>94</v>
      </c>
      <c r="F180" s="6"/>
      <c r="G180" s="6" t="s">
        <v>39</v>
      </c>
      <c r="H180" s="6" t="s">
        <v>40</v>
      </c>
      <c r="I180" s="6" t="s">
        <v>41</v>
      </c>
      <c r="J180" s="6" t="s">
        <v>42</v>
      </c>
      <c r="K180" s="6" t="s">
        <v>43</v>
      </c>
      <c r="Q180" s="23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</row>
    <row r="181" spans="1:35">
      <c r="A181" s="2" t="s">
        <v>44</v>
      </c>
      <c r="B181" s="2">
        <v>4</v>
      </c>
      <c r="C181" s="2">
        <v>3</v>
      </c>
      <c r="D181" s="2">
        <v>90</v>
      </c>
      <c r="F181" s="4" t="s">
        <v>45</v>
      </c>
      <c r="G181" s="4">
        <v>2</v>
      </c>
      <c r="H181" s="4">
        <v>5577.9483017418916</v>
      </c>
      <c r="I181" s="4">
        <v>2788.9741508709458</v>
      </c>
      <c r="J181" s="4">
        <v>99.357629267790671</v>
      </c>
      <c r="K181" s="4">
        <v>2.4520833838104559E-12</v>
      </c>
    </row>
    <row r="182" spans="1:35">
      <c r="A182" s="2" t="s">
        <v>44</v>
      </c>
      <c r="B182" s="2">
        <v>5</v>
      </c>
      <c r="C182" s="2">
        <v>4</v>
      </c>
      <c r="D182" s="2">
        <v>84</v>
      </c>
      <c r="F182" s="4" t="s">
        <v>46</v>
      </c>
      <c r="G182" s="4">
        <v>24</v>
      </c>
      <c r="H182" s="4">
        <v>673.68132788773698</v>
      </c>
      <c r="I182" s="4">
        <v>28.070055328655709</v>
      </c>
      <c r="J182" s="4"/>
      <c r="K182" s="4"/>
    </row>
    <row r="183" spans="1:35" ht="13.5" thickBot="1">
      <c r="A183" s="2" t="s">
        <v>44</v>
      </c>
      <c r="B183" s="2">
        <v>6</v>
      </c>
      <c r="C183" s="2">
        <v>4</v>
      </c>
      <c r="D183" s="2">
        <v>80</v>
      </c>
      <c r="F183" s="5" t="s">
        <v>47</v>
      </c>
      <c r="G183" s="5">
        <v>26</v>
      </c>
      <c r="H183" s="5">
        <v>6251.6296296296287</v>
      </c>
      <c r="I183" s="5"/>
      <c r="J183" s="5"/>
      <c r="K183" s="5"/>
    </row>
    <row r="184" spans="1:35" ht="13.5" thickBot="1">
      <c r="A184" s="2" t="s">
        <v>44</v>
      </c>
      <c r="B184" s="2">
        <v>7</v>
      </c>
      <c r="C184" s="2">
        <v>4</v>
      </c>
      <c r="D184" s="2">
        <v>80</v>
      </c>
    </row>
    <row r="185" spans="1:35">
      <c r="A185" s="2" t="s">
        <v>44</v>
      </c>
      <c r="B185" s="2">
        <v>8</v>
      </c>
      <c r="C185" s="2">
        <v>4</v>
      </c>
      <c r="D185" s="2">
        <v>74</v>
      </c>
      <c r="F185" s="6"/>
      <c r="G185" s="6" t="s">
        <v>48</v>
      </c>
      <c r="H185" s="6" t="s">
        <v>36</v>
      </c>
      <c r="I185" s="6" t="s">
        <v>49</v>
      </c>
      <c r="J185" s="6" t="s">
        <v>50</v>
      </c>
      <c r="K185" s="6" t="s">
        <v>51</v>
      </c>
      <c r="L185" s="6" t="s">
        <v>52</v>
      </c>
      <c r="M185" s="6" t="s">
        <v>53</v>
      </c>
      <c r="N185" s="6" t="s">
        <v>54</v>
      </c>
    </row>
    <row r="186" spans="1:35">
      <c r="A186" s="2" t="s">
        <v>44</v>
      </c>
      <c r="B186" s="2">
        <v>9</v>
      </c>
      <c r="C186" s="2">
        <v>4</v>
      </c>
      <c r="D186" s="2">
        <v>68</v>
      </c>
      <c r="F186" s="4" t="s">
        <v>55</v>
      </c>
      <c r="G186" s="4">
        <v>119.75746151429469</v>
      </c>
      <c r="H186" s="4">
        <v>3.5337428413148984</v>
      </c>
      <c r="I186" s="4">
        <v>33.889693419154739</v>
      </c>
      <c r="J186" s="4">
        <v>8.8020673348476498E-22</v>
      </c>
      <c r="K186" s="4">
        <v>112.46417479750924</v>
      </c>
      <c r="L186" s="4">
        <v>127.05074823108014</v>
      </c>
      <c r="M186" s="4">
        <v>112.46417479750924</v>
      </c>
      <c r="N186" s="4">
        <v>127.05074823108014</v>
      </c>
    </row>
    <row r="187" spans="1:35">
      <c r="A187" s="2" t="s">
        <v>44</v>
      </c>
      <c r="B187" s="2">
        <v>10</v>
      </c>
      <c r="C187" s="2">
        <v>4</v>
      </c>
      <c r="D187" s="2">
        <v>60</v>
      </c>
      <c r="F187" s="4" t="s">
        <v>28</v>
      </c>
      <c r="G187" s="4">
        <v>-4.2315949314064314</v>
      </c>
      <c r="H187" s="4">
        <v>0.5319160032907676</v>
      </c>
      <c r="I187" s="4">
        <v>-7.9553818746326836</v>
      </c>
      <c r="J187" s="4">
        <v>3.483915256150501E-8</v>
      </c>
      <c r="K187" s="4">
        <v>-5.3294155978934796</v>
      </c>
      <c r="L187" s="4">
        <v>-3.1337742649193832</v>
      </c>
      <c r="M187" s="4">
        <v>-5.3294155978934796</v>
      </c>
      <c r="N187" s="4">
        <v>-3.1337742649193832</v>
      </c>
    </row>
    <row r="188" spans="1:35" ht="13.5" thickBot="1">
      <c r="A188" s="2" t="s">
        <v>56</v>
      </c>
      <c r="B188" s="2">
        <v>2</v>
      </c>
      <c r="C188" s="2">
        <v>2</v>
      </c>
      <c r="D188" s="2">
        <v>100</v>
      </c>
      <c r="F188" s="5" t="s">
        <v>29</v>
      </c>
      <c r="G188" s="5">
        <v>-4.4231856738925535</v>
      </c>
      <c r="H188" s="5">
        <v>1.3363364942648648</v>
      </c>
      <c r="I188" s="5">
        <v>-3.3099340569351154</v>
      </c>
      <c r="J188" s="5">
        <v>2.9397352490206567E-3</v>
      </c>
      <c r="K188" s="5">
        <v>-7.1812486231339285</v>
      </c>
      <c r="L188" s="5">
        <v>-1.6651227246511788</v>
      </c>
      <c r="M188" s="5">
        <v>-7.1812486231339285</v>
      </c>
      <c r="N188" s="5">
        <v>-1.6651227246511788</v>
      </c>
    </row>
    <row r="189" spans="1:35">
      <c r="A189" s="2" t="s">
        <v>56</v>
      </c>
      <c r="B189" s="2">
        <v>3</v>
      </c>
      <c r="C189" s="2">
        <v>3</v>
      </c>
      <c r="D189" s="2">
        <v>94</v>
      </c>
    </row>
    <row r="190" spans="1:35">
      <c r="A190" s="2" t="s">
        <v>56</v>
      </c>
      <c r="B190" s="2">
        <v>4</v>
      </c>
      <c r="C190" s="2">
        <v>3</v>
      </c>
      <c r="D190" s="2">
        <v>94</v>
      </c>
    </row>
    <row r="191" spans="1:35">
      <c r="A191" s="2" t="s">
        <v>56</v>
      </c>
      <c r="B191" s="2">
        <v>5</v>
      </c>
      <c r="C191" s="2">
        <v>3</v>
      </c>
      <c r="D191" s="2">
        <v>89</v>
      </c>
    </row>
    <row r="192" spans="1:35">
      <c r="A192" s="2" t="s">
        <v>56</v>
      </c>
      <c r="B192" s="2">
        <v>6</v>
      </c>
      <c r="C192" s="2">
        <v>3</v>
      </c>
      <c r="D192" s="2">
        <v>84</v>
      </c>
    </row>
    <row r="193" spans="1:8" ht="13.5" thickBot="1">
      <c r="A193" s="2" t="s">
        <v>56</v>
      </c>
      <c r="B193" s="2">
        <v>7</v>
      </c>
      <c r="C193" s="2">
        <v>3</v>
      </c>
      <c r="D193" s="2">
        <v>76</v>
      </c>
    </row>
    <row r="194" spans="1:8">
      <c r="A194" s="2" t="s">
        <v>56</v>
      </c>
      <c r="B194" s="2">
        <v>8</v>
      </c>
      <c r="C194" s="2">
        <v>3</v>
      </c>
      <c r="D194" s="2">
        <v>70</v>
      </c>
      <c r="F194" s="6"/>
      <c r="G194" s="6"/>
      <c r="H194" s="6"/>
    </row>
    <row r="195" spans="1:8">
      <c r="A195" s="2" t="s">
        <v>56</v>
      </c>
      <c r="B195" s="2">
        <v>9</v>
      </c>
      <c r="C195" s="2">
        <v>3</v>
      </c>
      <c r="D195" s="2">
        <v>70</v>
      </c>
      <c r="F195" s="4"/>
      <c r="G195" s="4"/>
      <c r="H195" s="4"/>
    </row>
    <row r="196" spans="1:8">
      <c r="A196" s="2" t="s">
        <v>56</v>
      </c>
      <c r="B196" s="2">
        <v>10</v>
      </c>
      <c r="C196" s="2">
        <v>3</v>
      </c>
      <c r="D196" s="2">
        <v>70</v>
      </c>
      <c r="F196" s="4"/>
      <c r="G196" s="4"/>
      <c r="H196" s="4"/>
    </row>
    <row r="197" spans="1:8">
      <c r="F197" s="4"/>
      <c r="G197" s="4"/>
      <c r="H197" s="4"/>
    </row>
    <row r="198" spans="1:8" ht="13.5" thickBot="1">
      <c r="B198" s="9" t="s">
        <v>97</v>
      </c>
      <c r="F198" s="4"/>
      <c r="G198" s="4"/>
      <c r="H198" s="4"/>
    </row>
    <row r="199" spans="1:8">
      <c r="B199" s="18"/>
      <c r="C199" s="19"/>
      <c r="D199" s="19"/>
      <c r="E199" s="20"/>
      <c r="F199" s="4"/>
      <c r="G199" s="4"/>
      <c r="H199" s="4"/>
    </row>
    <row r="200" spans="1:8">
      <c r="B200" s="21"/>
      <c r="C200" s="33" t="s">
        <v>98</v>
      </c>
      <c r="D200" s="33" t="s">
        <v>99</v>
      </c>
      <c r="E200" s="34" t="s">
        <v>100</v>
      </c>
      <c r="F200" s="4"/>
      <c r="G200" s="4"/>
      <c r="H200" s="4"/>
    </row>
    <row r="201" spans="1:8">
      <c r="B201" s="21" t="s">
        <v>101</v>
      </c>
      <c r="C201" s="35">
        <v>114.43908684251119</v>
      </c>
      <c r="D201" s="10">
        <v>119.75746151429469</v>
      </c>
      <c r="E201" s="36">
        <v>125.86094826699578</v>
      </c>
      <c r="F201" s="4"/>
      <c r="G201" s="4"/>
      <c r="H201" s="4"/>
    </row>
    <row r="202" spans="1:8">
      <c r="B202" s="21" t="s">
        <v>102</v>
      </c>
      <c r="C202" s="35">
        <v>-4.0045349375289208</v>
      </c>
      <c r="D202" s="10">
        <v>-4.2315949314064314</v>
      </c>
      <c r="E202" s="36">
        <v>-4.4145325516815808</v>
      </c>
      <c r="F202" s="4"/>
      <c r="G202" s="4"/>
      <c r="H202" s="4"/>
    </row>
    <row r="203" spans="1:8" ht="13.5" thickBot="1">
      <c r="B203" s="21" t="s">
        <v>29</v>
      </c>
      <c r="C203" s="35">
        <v>-3.4523368810735793</v>
      </c>
      <c r="D203" s="11">
        <v>-4.4231856738925535</v>
      </c>
      <c r="E203" s="37">
        <v>-5.643628509719222</v>
      </c>
      <c r="F203" s="4"/>
      <c r="G203" s="4"/>
      <c r="H203" s="4"/>
    </row>
    <row r="204" spans="1:8">
      <c r="B204" s="21" t="s">
        <v>103</v>
      </c>
      <c r="C204" s="38">
        <v>0.88496347987975743</v>
      </c>
      <c r="D204" s="38">
        <v>0.8922390851987102</v>
      </c>
      <c r="E204" s="39">
        <v>0.88193298099497441</v>
      </c>
      <c r="F204" s="4"/>
      <c r="G204" s="4"/>
      <c r="H204" s="4"/>
    </row>
    <row r="205" spans="1:8">
      <c r="B205" s="21" t="s">
        <v>104</v>
      </c>
      <c r="C205" s="38">
        <v>0.87644225616714688</v>
      </c>
      <c r="D205" s="38">
        <v>0.88325900896526932</v>
      </c>
      <c r="E205" s="39">
        <v>0.87068850299449574</v>
      </c>
      <c r="F205" s="4"/>
      <c r="G205" s="4"/>
      <c r="H205" s="4"/>
    </row>
    <row r="206" spans="1:8" ht="13.5" thickBot="1">
      <c r="B206" s="23"/>
      <c r="C206" s="24"/>
      <c r="D206" s="24"/>
      <c r="E206" s="25"/>
      <c r="F206" s="4"/>
      <c r="G206" s="4"/>
      <c r="H206" s="4"/>
    </row>
    <row r="207" spans="1:8">
      <c r="F207" s="4"/>
      <c r="G207" s="4"/>
      <c r="H207" s="4"/>
    </row>
    <row r="208" spans="1:8">
      <c r="F208" s="4"/>
      <c r="G208" s="4"/>
      <c r="H208" s="4"/>
    </row>
    <row r="209" spans="6:8">
      <c r="F209" s="4"/>
      <c r="G209" s="4"/>
      <c r="H209" s="4"/>
    </row>
    <row r="210" spans="6:8">
      <c r="F210" s="4"/>
      <c r="G210" s="4"/>
      <c r="H210" s="4"/>
    </row>
    <row r="211" spans="6:8">
      <c r="F211" s="4"/>
      <c r="G211" s="4"/>
      <c r="H211" s="4"/>
    </row>
    <row r="212" spans="6:8">
      <c r="F212" s="4"/>
      <c r="G212" s="4"/>
      <c r="H212" s="4"/>
    </row>
    <row r="213" spans="6:8">
      <c r="F213" s="4"/>
      <c r="G213" s="4"/>
      <c r="H213" s="4"/>
    </row>
    <row r="214" spans="6:8">
      <c r="F214" s="4"/>
      <c r="G214" s="4"/>
      <c r="H214" s="4"/>
    </row>
    <row r="215" spans="6:8">
      <c r="F215" s="4"/>
      <c r="G215" s="4"/>
      <c r="H215" s="4"/>
    </row>
    <row r="216" spans="6:8">
      <c r="F216" s="4"/>
      <c r="G216" s="4"/>
      <c r="H216" s="4"/>
    </row>
    <row r="217" spans="6:8">
      <c r="F217" s="4"/>
      <c r="G217" s="4"/>
      <c r="H217" s="4"/>
    </row>
    <row r="218" spans="6:8">
      <c r="F218" s="4"/>
      <c r="G218" s="4"/>
      <c r="H218" s="4"/>
    </row>
    <row r="219" spans="6:8">
      <c r="F219" s="4"/>
      <c r="G219" s="4"/>
      <c r="H219" s="4"/>
    </row>
    <row r="220" spans="6:8">
      <c r="F220" s="4"/>
      <c r="G220" s="4"/>
      <c r="H220" s="4"/>
    </row>
    <row r="221" spans="6:8" ht="13.5" thickBot="1">
      <c r="F221" s="5"/>
      <c r="G221" s="5"/>
      <c r="H221" s="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L15"/>
  <sheetViews>
    <sheetView workbookViewId="0">
      <selection sqref="A1:L15"/>
    </sheetView>
  </sheetViews>
  <sheetFormatPr defaultRowHeight="12.75"/>
  <cols>
    <col min="1" max="1" width="19.5703125" style="2" customWidth="1"/>
    <col min="2" max="12" width="8.28515625" style="2" bestFit="1" customWidth="1"/>
    <col min="13" max="16384" width="9.140625" style="2"/>
  </cols>
  <sheetData>
    <row r="1" spans="1:12">
      <c r="A1" s="9" t="s">
        <v>122</v>
      </c>
    </row>
    <row r="3" spans="1:12">
      <c r="A3" s="9" t="s">
        <v>123</v>
      </c>
      <c r="B3" s="63" t="s">
        <v>124</v>
      </c>
      <c r="C3" s="64"/>
      <c r="D3" s="64"/>
      <c r="E3" s="64"/>
      <c r="F3" s="63"/>
      <c r="G3" s="64"/>
      <c r="H3" s="64"/>
      <c r="I3" s="64"/>
      <c r="J3" s="64"/>
      <c r="K3" s="64"/>
      <c r="L3" s="64"/>
    </row>
    <row r="4" spans="1:12">
      <c r="B4" s="71">
        <v>-10</v>
      </c>
      <c r="C4" s="71">
        <v>-9</v>
      </c>
      <c r="D4" s="71">
        <v>-8</v>
      </c>
      <c r="E4" s="71">
        <v>-7</v>
      </c>
      <c r="F4" s="71">
        <v>-6</v>
      </c>
      <c r="G4" s="71">
        <v>-5</v>
      </c>
      <c r="H4" s="71">
        <v>-4</v>
      </c>
      <c r="I4" s="71">
        <v>-3</v>
      </c>
      <c r="J4" s="71">
        <v>-2</v>
      </c>
      <c r="K4" s="71">
        <v>-1</v>
      </c>
      <c r="L4" s="71">
        <v>0</v>
      </c>
    </row>
    <row r="5" spans="1:12">
      <c r="A5" s="71">
        <v>-10</v>
      </c>
      <c r="B5" s="44">
        <v>59.05</v>
      </c>
      <c r="C5" s="44">
        <v>63.93</v>
      </c>
      <c r="D5" s="44">
        <v>69.5</v>
      </c>
      <c r="E5" s="44">
        <v>75.790000000000006</v>
      </c>
      <c r="F5" s="44">
        <v>83.12</v>
      </c>
      <c r="G5" s="44">
        <v>91.16</v>
      </c>
      <c r="H5" s="44">
        <v>99.75</v>
      </c>
      <c r="I5" s="44">
        <v>109.03</v>
      </c>
      <c r="J5" s="44">
        <v>118.98</v>
      </c>
      <c r="K5" s="44">
        <v>129.36000000000001</v>
      </c>
      <c r="L5" s="44">
        <v>140.19</v>
      </c>
    </row>
    <row r="6" spans="1:12">
      <c r="A6" s="71">
        <v>-9</v>
      </c>
      <c r="B6" s="44">
        <v>62.31</v>
      </c>
      <c r="C6" s="44">
        <v>67.69</v>
      </c>
      <c r="D6" s="44">
        <v>73.98</v>
      </c>
      <c r="E6" s="44">
        <v>81.31</v>
      </c>
      <c r="F6" s="44">
        <v>89.49</v>
      </c>
      <c r="G6" s="44">
        <v>98.34</v>
      </c>
      <c r="H6" s="44">
        <v>107.83</v>
      </c>
      <c r="I6" s="44">
        <v>117.93</v>
      </c>
      <c r="J6" s="44">
        <v>128.72</v>
      </c>
      <c r="K6" s="44">
        <v>139.99</v>
      </c>
      <c r="L6" s="44">
        <v>151.22999999999999</v>
      </c>
    </row>
    <row r="7" spans="1:12">
      <c r="A7" s="71">
        <v>-8</v>
      </c>
      <c r="B7" s="44">
        <v>65.87</v>
      </c>
      <c r="C7" s="44">
        <v>72.17</v>
      </c>
      <c r="D7" s="44">
        <v>79.5</v>
      </c>
      <c r="E7" s="44">
        <v>87.82</v>
      </c>
      <c r="F7" s="44">
        <v>96.94</v>
      </c>
      <c r="G7" s="44">
        <v>106.78</v>
      </c>
      <c r="H7" s="44">
        <v>117.26</v>
      </c>
      <c r="I7" s="44">
        <v>128.34</v>
      </c>
      <c r="J7" s="44">
        <v>139.94999999999999</v>
      </c>
      <c r="K7" s="44">
        <v>151.86000000000001</v>
      </c>
      <c r="L7" s="44">
        <v>163.65</v>
      </c>
    </row>
    <row r="8" spans="1:12">
      <c r="A8" s="71">
        <v>-7</v>
      </c>
      <c r="B8" s="44">
        <v>70.349999999999994</v>
      </c>
      <c r="C8" s="44">
        <v>77.8</v>
      </c>
      <c r="D8" s="44">
        <v>86.26</v>
      </c>
      <c r="E8" s="44">
        <v>95.63</v>
      </c>
      <c r="F8" s="44">
        <v>105.8</v>
      </c>
      <c r="G8" s="44">
        <v>116.69</v>
      </c>
      <c r="H8" s="44">
        <v>128.22999999999999</v>
      </c>
      <c r="I8" s="44">
        <v>140.32</v>
      </c>
      <c r="J8" s="44">
        <v>152.93</v>
      </c>
      <c r="K8" s="44">
        <v>165.23</v>
      </c>
      <c r="L8" s="44">
        <v>177.47</v>
      </c>
    </row>
    <row r="9" spans="1:12">
      <c r="A9" s="71">
        <v>-6</v>
      </c>
      <c r="B9" s="44">
        <v>76.13</v>
      </c>
      <c r="C9" s="44">
        <v>84.85</v>
      </c>
      <c r="D9" s="44">
        <v>94.57</v>
      </c>
      <c r="E9" s="44">
        <v>105.16</v>
      </c>
      <c r="F9" s="65">
        <v>116.52</v>
      </c>
      <c r="G9" s="65">
        <v>128.6</v>
      </c>
      <c r="H9" s="65">
        <v>141.27000000000001</v>
      </c>
      <c r="I9" s="44">
        <v>154.28</v>
      </c>
      <c r="J9" s="44">
        <v>166.84</v>
      </c>
      <c r="K9" s="44">
        <v>179.08</v>
      </c>
      <c r="L9" s="44">
        <v>190.89</v>
      </c>
    </row>
    <row r="10" spans="1:12">
      <c r="A10" s="71">
        <v>-5</v>
      </c>
      <c r="B10" s="44">
        <v>83.45</v>
      </c>
      <c r="C10" s="44">
        <v>93.7</v>
      </c>
      <c r="D10" s="44">
        <v>104.87</v>
      </c>
      <c r="E10" s="44">
        <v>116.87</v>
      </c>
      <c r="F10" s="65">
        <v>129.6</v>
      </c>
      <c r="G10" s="65">
        <v>142.61000000000001</v>
      </c>
      <c r="H10" s="65">
        <v>155.62</v>
      </c>
      <c r="I10" s="44">
        <v>168.44</v>
      </c>
      <c r="J10" s="44">
        <v>180.68</v>
      </c>
      <c r="K10" s="44">
        <v>192.74</v>
      </c>
      <c r="L10" s="44">
        <v>203.99</v>
      </c>
    </row>
    <row r="11" spans="1:12">
      <c r="A11" s="71">
        <v>-4</v>
      </c>
      <c r="B11" s="44">
        <v>93.22</v>
      </c>
      <c r="C11" s="44">
        <v>105.14</v>
      </c>
      <c r="D11" s="44">
        <v>117.94</v>
      </c>
      <c r="E11" s="44">
        <v>130.94999999999999</v>
      </c>
      <c r="F11" s="65">
        <v>143.96</v>
      </c>
      <c r="G11" s="65">
        <v>156.97</v>
      </c>
      <c r="H11" s="65">
        <v>169.98</v>
      </c>
      <c r="I11" s="44">
        <v>182.28</v>
      </c>
      <c r="J11" s="44">
        <v>194.52</v>
      </c>
      <c r="K11" s="44">
        <v>205.84</v>
      </c>
      <c r="L11" s="44">
        <v>216.22</v>
      </c>
    </row>
    <row r="12" spans="1:12">
      <c r="A12" s="71">
        <v>-3</v>
      </c>
      <c r="B12" s="44">
        <v>106.28</v>
      </c>
      <c r="C12" s="44">
        <v>119.29</v>
      </c>
      <c r="D12" s="44">
        <v>132.30000000000001</v>
      </c>
      <c r="E12" s="44">
        <v>145.31</v>
      </c>
      <c r="F12" s="65">
        <v>158.32</v>
      </c>
      <c r="G12" s="65">
        <v>171.33</v>
      </c>
      <c r="H12" s="65">
        <v>183.89</v>
      </c>
      <c r="I12" s="44">
        <v>196.13</v>
      </c>
      <c r="J12" s="44">
        <v>207.69</v>
      </c>
      <c r="K12" s="44">
        <v>218.77</v>
      </c>
      <c r="L12" s="44">
        <v>227.06</v>
      </c>
    </row>
    <row r="13" spans="1:12">
      <c r="A13" s="71">
        <v>-2</v>
      </c>
      <c r="B13" s="44">
        <v>120.63</v>
      </c>
      <c r="C13" s="44">
        <v>133.63999999999999</v>
      </c>
      <c r="D13" s="44">
        <v>146.65</v>
      </c>
      <c r="E13" s="44">
        <v>159.66</v>
      </c>
      <c r="F13" s="44">
        <v>172.67</v>
      </c>
      <c r="G13" s="44">
        <v>185.49</v>
      </c>
      <c r="H13" s="44">
        <v>197.73</v>
      </c>
      <c r="I13" s="44">
        <v>209.54</v>
      </c>
      <c r="J13" s="44">
        <v>220.8</v>
      </c>
      <c r="K13" s="44">
        <v>230.22</v>
      </c>
      <c r="L13" s="44">
        <v>235.32</v>
      </c>
    </row>
    <row r="14" spans="1:12">
      <c r="A14" s="71">
        <v>-1</v>
      </c>
      <c r="B14" s="44">
        <v>134.99</v>
      </c>
      <c r="C14" s="44">
        <v>148</v>
      </c>
      <c r="D14" s="44">
        <v>161.01</v>
      </c>
      <c r="E14" s="44">
        <v>174.02</v>
      </c>
      <c r="F14" s="44">
        <v>187.03</v>
      </c>
      <c r="G14" s="44">
        <v>199.33</v>
      </c>
      <c r="H14" s="44">
        <v>211.39</v>
      </c>
      <c r="I14" s="44">
        <v>222.65</v>
      </c>
      <c r="J14" s="44">
        <v>233.33</v>
      </c>
      <c r="K14" s="44">
        <v>237.5</v>
      </c>
      <c r="L14" s="44">
        <v>237.75</v>
      </c>
    </row>
    <row r="15" spans="1:12">
      <c r="A15" s="71">
        <v>0</v>
      </c>
      <c r="B15" s="44">
        <v>149.35</v>
      </c>
      <c r="C15" s="44">
        <v>162.36000000000001</v>
      </c>
      <c r="D15" s="44">
        <v>175.37</v>
      </c>
      <c r="E15" s="44">
        <v>188.38</v>
      </c>
      <c r="F15" s="44">
        <v>200.94</v>
      </c>
      <c r="G15" s="44">
        <v>213.18</v>
      </c>
      <c r="H15" s="44">
        <v>224.5</v>
      </c>
      <c r="I15" s="44">
        <v>235.76</v>
      </c>
      <c r="J15" s="44">
        <v>237.75</v>
      </c>
      <c r="K15" s="44">
        <v>237.75</v>
      </c>
      <c r="L15" s="44">
        <v>237.75</v>
      </c>
    </row>
  </sheetData>
  <conditionalFormatting sqref="B5:L15">
    <cfRule type="cellIs" dxfId="0" priority="1" operator="lessThan">
      <formula>130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N1:V11"/>
  <sheetViews>
    <sheetView topLeftCell="A5" workbookViewId="0">
      <selection activeCell="O3" sqref="O3:P10"/>
    </sheetView>
  </sheetViews>
  <sheetFormatPr defaultRowHeight="12.75"/>
  <cols>
    <col min="1" max="13" width="9.140625" style="2"/>
    <col min="14" max="14" width="17.85546875" style="2" bestFit="1" customWidth="1"/>
    <col min="15" max="15" width="7" style="2" bestFit="1" customWidth="1"/>
    <col min="16" max="16" width="7.5703125" style="2" bestFit="1" customWidth="1"/>
    <col min="17" max="17" width="6.28515625" style="2" bestFit="1" customWidth="1"/>
    <col min="18" max="18" width="16.140625" style="2" bestFit="1" customWidth="1"/>
    <col min="19" max="19" width="17.7109375" style="2" bestFit="1" customWidth="1"/>
    <col min="20" max="20" width="11.7109375" style="2" bestFit="1" customWidth="1"/>
    <col min="21" max="21" width="5.5703125" style="2" bestFit="1" customWidth="1"/>
    <col min="22" max="22" width="6.5703125" style="2" bestFit="1" customWidth="1"/>
    <col min="23" max="16384" width="9.140625" style="2"/>
  </cols>
  <sheetData>
    <row r="1" spans="14:22">
      <c r="N1" s="66" t="s">
        <v>125</v>
      </c>
      <c r="O1" s="66"/>
      <c r="P1" s="66"/>
      <c r="Q1" s="66"/>
      <c r="R1" s="66"/>
      <c r="S1" s="66" t="s">
        <v>126</v>
      </c>
      <c r="T1" s="66"/>
      <c r="U1" s="66"/>
      <c r="V1" s="66"/>
    </row>
    <row r="2" spans="14:22">
      <c r="N2" s="67" t="s">
        <v>127</v>
      </c>
      <c r="O2" s="67" t="s">
        <v>128</v>
      </c>
      <c r="P2" s="67" t="s">
        <v>129</v>
      </c>
      <c r="Q2" s="67" t="s">
        <v>130</v>
      </c>
      <c r="R2" s="67" t="s">
        <v>131</v>
      </c>
      <c r="S2" s="67" t="s">
        <v>132</v>
      </c>
      <c r="T2" s="67" t="s">
        <v>133</v>
      </c>
      <c r="U2" s="67" t="s">
        <v>134</v>
      </c>
      <c r="V2" s="67" t="s">
        <v>135</v>
      </c>
    </row>
    <row r="3" spans="14:22">
      <c r="N3" s="68" t="s">
        <v>61</v>
      </c>
      <c r="O3" s="69">
        <v>107.1705</v>
      </c>
      <c r="P3" s="69">
        <v>202.7901</v>
      </c>
      <c r="Q3" s="68">
        <v>95.619599999999991</v>
      </c>
      <c r="R3" s="68">
        <v>161.14869999999999</v>
      </c>
      <c r="S3" s="68">
        <v>119.75746151429469</v>
      </c>
      <c r="T3" s="68">
        <v>20</v>
      </c>
      <c r="U3" s="68">
        <v>95.805969211435752</v>
      </c>
      <c r="V3" s="68">
        <v>143.70895381715363</v>
      </c>
    </row>
    <row r="4" spans="14:22">
      <c r="N4" s="68" t="s">
        <v>136</v>
      </c>
      <c r="O4" s="69">
        <v>128.91900000000001</v>
      </c>
      <c r="P4" s="69">
        <v>193.3784</v>
      </c>
      <c r="Q4" s="68">
        <v>64.459399999999988</v>
      </c>
      <c r="R4" s="68">
        <v>161.14869999999999</v>
      </c>
      <c r="S4" s="68">
        <v>0.25</v>
      </c>
      <c r="T4" s="68">
        <v>20</v>
      </c>
      <c r="U4" s="68">
        <v>0.2</v>
      </c>
      <c r="V4" s="68">
        <v>0.3</v>
      </c>
    </row>
    <row r="5" spans="14:22">
      <c r="N5" s="68" t="s">
        <v>137</v>
      </c>
      <c r="O5" s="69">
        <v>176.5067</v>
      </c>
      <c r="P5" s="69">
        <v>147.95939999999999</v>
      </c>
      <c r="Q5" s="68">
        <v>28.547300000000007</v>
      </c>
      <c r="R5" s="68">
        <v>161.14869999999999</v>
      </c>
      <c r="S5" s="68">
        <v>0.1</v>
      </c>
      <c r="T5" s="68">
        <v>20</v>
      </c>
      <c r="U5" s="68">
        <v>0.08</v>
      </c>
      <c r="V5" s="68">
        <v>0.12</v>
      </c>
    </row>
    <row r="6" spans="14:22">
      <c r="N6" s="68" t="s">
        <v>138</v>
      </c>
      <c r="O6" s="69">
        <v>173.29920000000001</v>
      </c>
      <c r="P6" s="69">
        <v>148.99809999999999</v>
      </c>
      <c r="Q6" s="68">
        <v>24.301100000000019</v>
      </c>
      <c r="R6" s="68">
        <v>161.14869999999999</v>
      </c>
      <c r="S6" s="68">
        <v>-4.2315949314064314</v>
      </c>
      <c r="T6" s="68">
        <v>20</v>
      </c>
      <c r="U6" s="68">
        <v>-3.3852759451251453</v>
      </c>
      <c r="V6" s="68">
        <v>-5.0779139176877175</v>
      </c>
    </row>
    <row r="7" spans="14:22">
      <c r="N7" s="68" t="s">
        <v>139</v>
      </c>
      <c r="O7" s="69">
        <v>172.48410000000001</v>
      </c>
      <c r="P7" s="69">
        <v>149.63939999999999</v>
      </c>
      <c r="Q7" s="68">
        <v>22.844700000000017</v>
      </c>
      <c r="R7" s="68">
        <v>161.14869999999999</v>
      </c>
      <c r="S7" s="68">
        <v>-4.4231856738925535</v>
      </c>
      <c r="T7" s="68">
        <v>20</v>
      </c>
      <c r="U7" s="68">
        <v>-3.5385485391140428</v>
      </c>
      <c r="V7" s="68">
        <v>-5.3078228086710642</v>
      </c>
    </row>
    <row r="8" spans="14:22">
      <c r="N8" s="68" t="s">
        <v>140</v>
      </c>
      <c r="O8" s="69">
        <v>154.69759999999999</v>
      </c>
      <c r="P8" s="69">
        <v>167.8229</v>
      </c>
      <c r="Q8" s="68">
        <v>13.12530000000001</v>
      </c>
      <c r="R8" s="68">
        <v>161.14869999999999</v>
      </c>
      <c r="S8" s="68">
        <v>0.11</v>
      </c>
      <c r="T8" s="68">
        <v>20</v>
      </c>
      <c r="U8" s="68">
        <v>8.7999999999999995E-2</v>
      </c>
      <c r="V8" s="68">
        <v>0.13200000000000001</v>
      </c>
    </row>
    <row r="9" spans="14:22">
      <c r="N9" s="68" t="s">
        <v>141</v>
      </c>
      <c r="O9" s="69">
        <v>167.886</v>
      </c>
      <c r="P9" s="69">
        <v>154.82509999999999</v>
      </c>
      <c r="Q9" s="68">
        <v>13.060900000000004</v>
      </c>
      <c r="R9" s="68">
        <v>161.14869999999999</v>
      </c>
      <c r="S9" s="68">
        <v>-0.05</v>
      </c>
      <c r="T9" s="68">
        <v>20</v>
      </c>
      <c r="U9" s="68">
        <v>-0.04</v>
      </c>
      <c r="V9" s="68">
        <v>-0.06</v>
      </c>
    </row>
    <row r="10" spans="14:22">
      <c r="N10" s="68" t="s">
        <v>142</v>
      </c>
      <c r="O10" s="69">
        <v>159.49029999999999</v>
      </c>
      <c r="P10" s="69">
        <v>162.85570000000001</v>
      </c>
      <c r="Q10" s="68">
        <v>3.3654000000000224</v>
      </c>
      <c r="R10" s="68">
        <v>161.14869999999999</v>
      </c>
      <c r="S10" s="68">
        <v>0.03</v>
      </c>
      <c r="T10" s="68">
        <v>20</v>
      </c>
      <c r="U10" s="68">
        <v>2.4E-2</v>
      </c>
      <c r="V10" s="68">
        <v>3.5999999999999997E-2</v>
      </c>
    </row>
    <row r="11" spans="14:22">
      <c r="N11" s="70"/>
      <c r="O11" s="70"/>
      <c r="P11" s="70"/>
      <c r="Q11" s="70"/>
      <c r="R11" s="70"/>
      <c r="S11" s="70"/>
      <c r="T11" s="70"/>
      <c r="U11" s="70"/>
      <c r="V11" s="70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5:AI221"/>
  <sheetViews>
    <sheetView zoomScale="77" zoomScaleNormal="77" workbookViewId="0">
      <selection activeCell="B24" sqref="B24"/>
    </sheetView>
  </sheetViews>
  <sheetFormatPr defaultRowHeight="12.75"/>
  <cols>
    <col min="1" max="1" width="9.140625" style="2"/>
    <col min="2" max="2" width="11.28515625" style="2" customWidth="1"/>
    <col min="3" max="5" width="9.5703125" style="2" bestFit="1" customWidth="1"/>
    <col min="6" max="6" width="17.28515625" style="2" customWidth="1"/>
    <col min="7" max="7" width="20.5703125" style="2" customWidth="1"/>
    <col min="8" max="8" width="15.140625" style="2" customWidth="1"/>
    <col min="9" max="9" width="9.140625" style="2"/>
    <col min="10" max="10" width="11.5703125" style="2" customWidth="1"/>
    <col min="11" max="11" width="14.28515625" style="2" customWidth="1"/>
    <col min="12" max="12" width="10.7109375" style="2" customWidth="1"/>
    <col min="13" max="16384" width="9.140625" style="2"/>
  </cols>
  <sheetData>
    <row r="5" spans="1:11">
      <c r="A5" s="1" t="s">
        <v>27</v>
      </c>
      <c r="B5" s="1" t="s">
        <v>28</v>
      </c>
      <c r="C5" s="1" t="s">
        <v>29</v>
      </c>
      <c r="D5" s="1" t="s">
        <v>10</v>
      </c>
      <c r="F5" s="2" t="s">
        <v>30</v>
      </c>
    </row>
    <row r="6" spans="1:11" ht="13.5" thickBot="1">
      <c r="A6" s="2" t="s">
        <v>31</v>
      </c>
      <c r="B6" s="2">
        <v>1</v>
      </c>
      <c r="C6" s="2">
        <v>1</v>
      </c>
      <c r="D6" s="2">
        <v>100</v>
      </c>
    </row>
    <row r="7" spans="1:11">
      <c r="A7" s="2" t="s">
        <v>31</v>
      </c>
      <c r="B7" s="2">
        <v>2</v>
      </c>
      <c r="C7" s="2">
        <v>1</v>
      </c>
      <c r="D7" s="2">
        <v>100</v>
      </c>
      <c r="F7" s="3" t="s">
        <v>32</v>
      </c>
      <c r="G7" s="3"/>
    </row>
    <row r="8" spans="1:11">
      <c r="A8" s="2" t="s">
        <v>31</v>
      </c>
      <c r="B8" s="2">
        <v>3</v>
      </c>
      <c r="C8" s="2">
        <v>2</v>
      </c>
      <c r="D8" s="2">
        <v>95</v>
      </c>
      <c r="F8" s="4" t="s">
        <v>33</v>
      </c>
      <c r="G8" s="4">
        <v>0.94072497568617652</v>
      </c>
    </row>
    <row r="9" spans="1:11">
      <c r="A9" s="2" t="s">
        <v>31</v>
      </c>
      <c r="B9" s="2">
        <v>4</v>
      </c>
      <c r="C9" s="2">
        <v>4</v>
      </c>
      <c r="D9" s="2">
        <v>87</v>
      </c>
      <c r="F9" s="4" t="s">
        <v>34</v>
      </c>
      <c r="G9" s="4">
        <v>0.88496347987975743</v>
      </c>
    </row>
    <row r="10" spans="1:11">
      <c r="A10" s="2" t="s">
        <v>31</v>
      </c>
      <c r="B10" s="2">
        <v>5</v>
      </c>
      <c r="C10" s="2">
        <v>4</v>
      </c>
      <c r="D10" s="2">
        <v>85</v>
      </c>
      <c r="F10" s="4" t="s">
        <v>35</v>
      </c>
      <c r="G10" s="4">
        <v>0.87644225616714688</v>
      </c>
    </row>
    <row r="11" spans="1:11">
      <c r="A11" s="2" t="s">
        <v>31</v>
      </c>
      <c r="B11" s="2">
        <v>6</v>
      </c>
      <c r="C11" s="2">
        <v>4</v>
      </c>
      <c r="D11" s="2">
        <v>80</v>
      </c>
      <c r="F11" s="4" t="s">
        <v>36</v>
      </c>
      <c r="G11" s="4">
        <v>5.6184278248430504</v>
      </c>
    </row>
    <row r="12" spans="1:11" ht="13.5" thickBot="1">
      <c r="A12" s="2" t="s">
        <v>31</v>
      </c>
      <c r="B12" s="2">
        <v>7</v>
      </c>
      <c r="C12" s="2">
        <v>5</v>
      </c>
      <c r="D12" s="2">
        <v>67</v>
      </c>
      <c r="F12" s="5" t="s">
        <v>37</v>
      </c>
      <c r="G12" s="5">
        <v>30</v>
      </c>
    </row>
    <row r="13" spans="1:11">
      <c r="A13" s="2" t="s">
        <v>31</v>
      </c>
      <c r="B13" s="2">
        <v>8</v>
      </c>
      <c r="C13" s="2">
        <v>5</v>
      </c>
      <c r="D13" s="2">
        <v>60</v>
      </c>
    </row>
    <row r="14" spans="1:11" ht="13.5" thickBot="1">
      <c r="A14" s="2" t="s">
        <v>31</v>
      </c>
      <c r="B14" s="2">
        <v>9</v>
      </c>
      <c r="C14" s="2">
        <v>5</v>
      </c>
      <c r="D14" s="2">
        <v>50</v>
      </c>
      <c r="F14" s="2" t="s">
        <v>38</v>
      </c>
    </row>
    <row r="15" spans="1:11">
      <c r="A15" s="2" t="s">
        <v>31</v>
      </c>
      <c r="B15" s="2">
        <v>10</v>
      </c>
      <c r="C15" s="2">
        <v>5</v>
      </c>
      <c r="D15" s="2">
        <v>40</v>
      </c>
      <c r="F15" s="6"/>
      <c r="G15" s="6" t="s">
        <v>39</v>
      </c>
      <c r="H15" s="6" t="s">
        <v>40</v>
      </c>
      <c r="I15" s="6" t="s">
        <v>41</v>
      </c>
      <c r="J15" s="6" t="s">
        <v>42</v>
      </c>
      <c r="K15" s="6" t="s">
        <v>43</v>
      </c>
    </row>
    <row r="16" spans="1:11">
      <c r="A16" s="2" t="s">
        <v>44</v>
      </c>
      <c r="B16" s="2">
        <v>1</v>
      </c>
      <c r="C16" s="2">
        <v>2</v>
      </c>
      <c r="D16" s="2">
        <v>100</v>
      </c>
      <c r="F16" s="4" t="s">
        <v>45</v>
      </c>
      <c r="G16" s="4">
        <v>2</v>
      </c>
      <c r="H16" s="4">
        <v>6556.6649236464582</v>
      </c>
      <c r="I16" s="4">
        <v>3278.3324618232291</v>
      </c>
      <c r="J16" s="4">
        <v>103.85403666495689</v>
      </c>
      <c r="K16" s="4">
        <v>2.0954747518788706E-13</v>
      </c>
    </row>
    <row r="17" spans="1:14">
      <c r="A17" s="2" t="s">
        <v>44</v>
      </c>
      <c r="B17" s="2">
        <v>2</v>
      </c>
      <c r="C17" s="2">
        <v>2</v>
      </c>
      <c r="D17" s="2">
        <v>100</v>
      </c>
      <c r="F17" s="4" t="s">
        <v>46</v>
      </c>
      <c r="G17" s="4">
        <v>27</v>
      </c>
      <c r="H17" s="4">
        <v>852.30174302020646</v>
      </c>
      <c r="I17" s="4">
        <v>31.56673122297061</v>
      </c>
      <c r="J17" s="4"/>
      <c r="K17" s="4"/>
    </row>
    <row r="18" spans="1:14" ht="13.5" thickBot="1">
      <c r="A18" s="2" t="s">
        <v>44</v>
      </c>
      <c r="B18" s="2">
        <v>3</v>
      </c>
      <c r="C18" s="2">
        <v>2</v>
      </c>
      <c r="D18" s="2">
        <v>94</v>
      </c>
      <c r="F18" s="5" t="s">
        <v>47</v>
      </c>
      <c r="G18" s="5">
        <v>29</v>
      </c>
      <c r="H18" s="5">
        <v>7408.9666666666644</v>
      </c>
      <c r="I18" s="5"/>
      <c r="J18" s="5"/>
      <c r="K18" s="5"/>
    </row>
    <row r="19" spans="1:14" ht="13.5" thickBot="1">
      <c r="A19" s="2" t="s">
        <v>44</v>
      </c>
      <c r="B19" s="2">
        <v>4</v>
      </c>
      <c r="C19" s="2">
        <v>3</v>
      </c>
      <c r="D19" s="2">
        <v>90</v>
      </c>
    </row>
    <row r="20" spans="1:14">
      <c r="A20" s="2" t="s">
        <v>44</v>
      </c>
      <c r="B20" s="2">
        <v>5</v>
      </c>
      <c r="C20" s="2">
        <v>4</v>
      </c>
      <c r="D20" s="2">
        <v>84</v>
      </c>
      <c r="F20" s="6"/>
      <c r="G20" s="6" t="s">
        <v>48</v>
      </c>
      <c r="H20" s="6" t="s">
        <v>36</v>
      </c>
      <c r="I20" s="6" t="s">
        <v>49</v>
      </c>
      <c r="J20" s="6" t="s">
        <v>50</v>
      </c>
      <c r="K20" s="6" t="s">
        <v>51</v>
      </c>
      <c r="L20" s="6" t="s">
        <v>52</v>
      </c>
      <c r="M20" s="6" t="s">
        <v>53</v>
      </c>
      <c r="N20" s="6" t="s">
        <v>54</v>
      </c>
    </row>
    <row r="21" spans="1:14">
      <c r="A21" s="2" t="s">
        <v>44</v>
      </c>
      <c r="B21" s="2">
        <v>6</v>
      </c>
      <c r="C21" s="2">
        <v>4</v>
      </c>
      <c r="D21" s="2">
        <v>80</v>
      </c>
      <c r="F21" s="7" t="s">
        <v>55</v>
      </c>
      <c r="G21" s="7">
        <v>114.43908684251119</v>
      </c>
      <c r="H21" s="4">
        <v>3.0063475060570415</v>
      </c>
      <c r="I21" s="4">
        <v>38.06582127047686</v>
      </c>
      <c r="J21" s="4">
        <v>5.3294987561393643E-25</v>
      </c>
      <c r="K21" s="4">
        <v>108.27057135711701</v>
      </c>
      <c r="L21" s="4">
        <v>120.60760232790537</v>
      </c>
      <c r="M21" s="4">
        <v>108.27057135711701</v>
      </c>
      <c r="N21" s="4">
        <v>120.60760232790537</v>
      </c>
    </row>
    <row r="22" spans="1:14">
      <c r="A22" s="2" t="s">
        <v>44</v>
      </c>
      <c r="B22" s="2">
        <v>7</v>
      </c>
      <c r="C22" s="2">
        <v>4</v>
      </c>
      <c r="D22" s="2">
        <v>80</v>
      </c>
      <c r="F22" s="7" t="s">
        <v>28</v>
      </c>
      <c r="G22" s="7">
        <v>-4.0045349375289208</v>
      </c>
      <c r="H22" s="4">
        <v>0.54588669148386004</v>
      </c>
      <c r="I22" s="4">
        <v>-7.3358354398484558</v>
      </c>
      <c r="J22" s="4">
        <v>6.8486599649166062E-8</v>
      </c>
      <c r="K22" s="4">
        <v>-5.1246018968223801</v>
      </c>
      <c r="L22" s="4">
        <v>-2.8844679782354614</v>
      </c>
      <c r="M22" s="4">
        <v>-5.1246018968223801</v>
      </c>
      <c r="N22" s="4">
        <v>-2.8844679782354614</v>
      </c>
    </row>
    <row r="23" spans="1:14" ht="13.5" thickBot="1">
      <c r="A23" s="2" t="s">
        <v>44</v>
      </c>
      <c r="B23" s="2">
        <v>8</v>
      </c>
      <c r="C23" s="2">
        <v>4</v>
      </c>
      <c r="D23" s="2">
        <v>74</v>
      </c>
      <c r="F23" s="8" t="s">
        <v>29</v>
      </c>
      <c r="G23" s="8">
        <v>-3.4523368810735793</v>
      </c>
      <c r="H23" s="5">
        <v>1.344497585339627</v>
      </c>
      <c r="I23" s="5">
        <v>-2.5677523847701824</v>
      </c>
      <c r="J23" s="5">
        <v>1.6089776480510125E-2</v>
      </c>
      <c r="K23" s="5">
        <v>-6.211018024398868</v>
      </c>
      <c r="L23" s="5">
        <v>-0.69365573774829059</v>
      </c>
      <c r="M23" s="5">
        <v>-6.211018024398868</v>
      </c>
      <c r="N23" s="5">
        <v>-0.69365573774829059</v>
      </c>
    </row>
    <row r="24" spans="1:14">
      <c r="A24" s="2" t="s">
        <v>44</v>
      </c>
      <c r="B24" s="2">
        <v>9</v>
      </c>
      <c r="C24" s="2">
        <v>4</v>
      </c>
      <c r="D24" s="2">
        <v>68</v>
      </c>
    </row>
    <row r="25" spans="1:14">
      <c r="A25" s="2" t="s">
        <v>44</v>
      </c>
      <c r="B25" s="2">
        <v>10</v>
      </c>
      <c r="C25" s="2">
        <v>4</v>
      </c>
      <c r="D25" s="2">
        <v>60</v>
      </c>
    </row>
    <row r="26" spans="1:14">
      <c r="A26" s="2" t="s">
        <v>56</v>
      </c>
      <c r="B26" s="2">
        <v>1</v>
      </c>
      <c r="C26" s="2">
        <v>1</v>
      </c>
      <c r="D26" s="2">
        <v>100</v>
      </c>
    </row>
    <row r="27" spans="1:14">
      <c r="A27" s="2" t="s">
        <v>56</v>
      </c>
      <c r="B27" s="2">
        <v>2</v>
      </c>
      <c r="C27" s="2">
        <v>2</v>
      </c>
      <c r="D27" s="2">
        <v>100</v>
      </c>
      <c r="F27" s="2" t="s">
        <v>57</v>
      </c>
    </row>
    <row r="28" spans="1:14" ht="13.5" thickBot="1">
      <c r="A28" s="2" t="s">
        <v>56</v>
      </c>
      <c r="B28" s="2">
        <v>3</v>
      </c>
      <c r="C28" s="2">
        <v>3</v>
      </c>
      <c r="D28" s="2">
        <v>94</v>
      </c>
    </row>
    <row r="29" spans="1:14">
      <c r="A29" s="2" t="s">
        <v>56</v>
      </c>
      <c r="B29" s="2">
        <v>4</v>
      </c>
      <c r="C29" s="2">
        <v>3</v>
      </c>
      <c r="D29" s="2">
        <v>94</v>
      </c>
      <c r="F29" s="6" t="s">
        <v>58</v>
      </c>
      <c r="G29" s="6" t="s">
        <v>59</v>
      </c>
      <c r="H29" s="6" t="s">
        <v>60</v>
      </c>
    </row>
    <row r="30" spans="1:14">
      <c r="A30" s="2" t="s">
        <v>56</v>
      </c>
      <c r="B30" s="2">
        <v>5</v>
      </c>
      <c r="C30" s="2">
        <v>3</v>
      </c>
      <c r="D30" s="2">
        <v>89</v>
      </c>
      <c r="F30" s="4">
        <v>1</v>
      </c>
      <c r="G30" s="4">
        <v>106.98221502390869</v>
      </c>
      <c r="H30" s="4">
        <v>-6.9822150239086938</v>
      </c>
    </row>
    <row r="31" spans="1:14">
      <c r="A31" s="2" t="s">
        <v>56</v>
      </c>
      <c r="B31" s="2">
        <v>6</v>
      </c>
      <c r="C31" s="2">
        <v>3</v>
      </c>
      <c r="D31" s="2">
        <v>84</v>
      </c>
      <c r="F31" s="4">
        <v>2</v>
      </c>
      <c r="G31" s="4">
        <v>102.97768008637976</v>
      </c>
      <c r="H31" s="4">
        <v>-2.9776800863797632</v>
      </c>
    </row>
    <row r="32" spans="1:14">
      <c r="A32" s="2" t="s">
        <v>56</v>
      </c>
      <c r="B32" s="2">
        <v>7</v>
      </c>
      <c r="C32" s="2">
        <v>3</v>
      </c>
      <c r="D32" s="2">
        <v>76</v>
      </c>
      <c r="F32" s="4">
        <v>3</v>
      </c>
      <c r="G32" s="4">
        <v>95.520808267777269</v>
      </c>
      <c r="H32" s="4">
        <v>-0.52080826777726941</v>
      </c>
    </row>
    <row r="33" spans="1:8">
      <c r="A33" s="2" t="s">
        <v>56</v>
      </c>
      <c r="B33" s="2">
        <v>8</v>
      </c>
      <c r="C33" s="2">
        <v>3</v>
      </c>
      <c r="D33" s="2">
        <v>70</v>
      </c>
      <c r="F33" s="4">
        <v>4</v>
      </c>
      <c r="G33" s="4">
        <v>84.611599568101184</v>
      </c>
      <c r="H33" s="4">
        <v>2.3884004318988161</v>
      </c>
    </row>
    <row r="34" spans="1:8">
      <c r="A34" s="2" t="s">
        <v>56</v>
      </c>
      <c r="B34" s="2">
        <v>9</v>
      </c>
      <c r="C34" s="2">
        <v>3</v>
      </c>
      <c r="D34" s="2">
        <v>70</v>
      </c>
      <c r="F34" s="4">
        <v>5</v>
      </c>
      <c r="G34" s="4">
        <v>80.607064630572268</v>
      </c>
      <c r="H34" s="4">
        <v>4.3929353694277324</v>
      </c>
    </row>
    <row r="35" spans="1:8">
      <c r="A35" s="2" t="s">
        <v>56</v>
      </c>
      <c r="B35" s="2">
        <v>10</v>
      </c>
      <c r="C35" s="2">
        <v>3</v>
      </c>
      <c r="D35" s="2">
        <v>70</v>
      </c>
      <c r="F35" s="4">
        <v>6</v>
      </c>
      <c r="G35" s="4">
        <v>76.602529693043351</v>
      </c>
      <c r="H35" s="4">
        <v>3.3974703069566488</v>
      </c>
    </row>
    <row r="36" spans="1:8">
      <c r="F36" s="4">
        <v>7</v>
      </c>
      <c r="G36" s="4">
        <v>69.145657874440843</v>
      </c>
      <c r="H36" s="4">
        <v>-2.1456578744408432</v>
      </c>
    </row>
    <row r="37" spans="1:8">
      <c r="F37" s="4">
        <v>8</v>
      </c>
      <c r="G37" s="4">
        <v>65.141122936911927</v>
      </c>
      <c r="H37" s="4">
        <v>-5.1411229369119269</v>
      </c>
    </row>
    <row r="38" spans="1:8">
      <c r="F38" s="4">
        <v>9</v>
      </c>
      <c r="G38" s="4">
        <v>61.136587999383003</v>
      </c>
      <c r="H38" s="4">
        <v>-11.136587999383003</v>
      </c>
    </row>
    <row r="39" spans="1:8">
      <c r="F39" s="4">
        <v>10</v>
      </c>
      <c r="G39" s="4">
        <v>57.132053061854087</v>
      </c>
      <c r="H39" s="4">
        <v>-17.132053061854087</v>
      </c>
    </row>
    <row r="40" spans="1:8">
      <c r="F40" s="4">
        <v>11</v>
      </c>
      <c r="G40" s="4">
        <v>103.52987814283512</v>
      </c>
      <c r="H40" s="4">
        <v>-3.5298781428351163</v>
      </c>
    </row>
    <row r="41" spans="1:8">
      <c r="F41" s="4">
        <v>12</v>
      </c>
      <c r="G41" s="4">
        <v>99.525343205306186</v>
      </c>
      <c r="H41" s="4">
        <v>0.47465679469381428</v>
      </c>
    </row>
    <row r="42" spans="1:8">
      <c r="F42" s="4">
        <v>13</v>
      </c>
      <c r="G42" s="4">
        <v>95.520808267777269</v>
      </c>
      <c r="H42" s="4">
        <v>-1.5208082677772694</v>
      </c>
    </row>
    <row r="43" spans="1:8">
      <c r="F43" s="4">
        <v>14</v>
      </c>
      <c r="G43" s="4">
        <v>88.063936449174776</v>
      </c>
      <c r="H43" s="4">
        <v>1.9360635508252244</v>
      </c>
    </row>
    <row r="44" spans="1:8">
      <c r="F44" s="4">
        <v>15</v>
      </c>
      <c r="G44" s="4">
        <v>80.607064630572268</v>
      </c>
      <c r="H44" s="4">
        <v>3.3929353694277324</v>
      </c>
    </row>
    <row r="45" spans="1:8">
      <c r="F45" s="4">
        <v>16</v>
      </c>
      <c r="G45" s="4">
        <v>76.602529693043351</v>
      </c>
      <c r="H45" s="4">
        <v>3.3974703069566488</v>
      </c>
    </row>
    <row r="46" spans="1:8">
      <c r="F46" s="4">
        <v>17</v>
      </c>
      <c r="G46" s="4">
        <v>72.597994755514435</v>
      </c>
      <c r="H46" s="4">
        <v>7.4020052444855651</v>
      </c>
    </row>
    <row r="47" spans="1:8">
      <c r="F47" s="4">
        <v>18</v>
      </c>
      <c r="G47" s="4">
        <v>68.593459817985519</v>
      </c>
      <c r="H47" s="4">
        <v>5.4065401820144814</v>
      </c>
    </row>
    <row r="48" spans="1:8">
      <c r="F48" s="4">
        <v>19</v>
      </c>
      <c r="G48" s="4">
        <v>64.588924880456574</v>
      </c>
      <c r="H48" s="4">
        <v>3.4110751195434261</v>
      </c>
    </row>
    <row r="49" spans="1:17">
      <c r="F49" s="4">
        <v>20</v>
      </c>
      <c r="G49" s="4">
        <v>60.584389942927665</v>
      </c>
      <c r="H49" s="4">
        <v>-0.58438994292766466</v>
      </c>
    </row>
    <row r="50" spans="1:17">
      <c r="F50" s="4">
        <v>21</v>
      </c>
      <c r="G50" s="4">
        <v>106.98221502390869</v>
      </c>
      <c r="H50" s="4">
        <v>-6.9822150239086938</v>
      </c>
    </row>
    <row r="51" spans="1:17">
      <c r="F51" s="4">
        <v>22</v>
      </c>
      <c r="G51" s="4">
        <v>99.525343205306186</v>
      </c>
      <c r="H51" s="4">
        <v>0.47465679469381428</v>
      </c>
    </row>
    <row r="52" spans="1:17">
      <c r="F52" s="4">
        <v>23</v>
      </c>
      <c r="G52" s="4">
        <v>92.068471386703692</v>
      </c>
      <c r="H52" s="4">
        <v>1.9315286132963081</v>
      </c>
    </row>
    <row r="53" spans="1:17">
      <c r="F53" s="4">
        <v>24</v>
      </c>
      <c r="G53" s="4">
        <v>88.063936449174776</v>
      </c>
      <c r="H53" s="4">
        <v>5.9360635508252244</v>
      </c>
    </row>
    <row r="54" spans="1:17">
      <c r="F54" s="4">
        <v>25</v>
      </c>
      <c r="G54" s="4">
        <v>84.059401511645845</v>
      </c>
      <c r="H54" s="4">
        <v>4.9405984883541549</v>
      </c>
    </row>
    <row r="55" spans="1:17">
      <c r="F55" s="4">
        <v>26</v>
      </c>
      <c r="G55" s="4">
        <v>80.054866574116929</v>
      </c>
      <c r="H55" s="4">
        <v>3.9451334258830713</v>
      </c>
    </row>
    <row r="56" spans="1:17">
      <c r="F56" s="4">
        <v>27</v>
      </c>
      <c r="G56" s="4">
        <v>76.050331636588012</v>
      </c>
      <c r="H56" s="4">
        <v>-5.0331636588012429E-2</v>
      </c>
    </row>
    <row r="57" spans="1:17">
      <c r="F57" s="4">
        <v>28</v>
      </c>
      <c r="G57" s="4">
        <v>72.045796699059096</v>
      </c>
      <c r="H57" s="4">
        <v>-2.0457966990590961</v>
      </c>
    </row>
    <row r="58" spans="1:17">
      <c r="F58" s="4">
        <v>29</v>
      </c>
      <c r="G58" s="4">
        <v>68.041261761530166</v>
      </c>
      <c r="H58" s="4">
        <v>1.9587382384698344</v>
      </c>
      <c r="L58" s="2" t="s">
        <v>61</v>
      </c>
      <c r="M58" s="2">
        <v>110</v>
      </c>
    </row>
    <row r="59" spans="1:17" ht="13.5" thickBot="1">
      <c r="D59" s="9" t="s">
        <v>62</v>
      </c>
      <c r="F59" s="5">
        <v>30</v>
      </c>
      <c r="G59" s="5">
        <v>64.036726824001249</v>
      </c>
      <c r="H59" s="5">
        <v>5.9632731759987507</v>
      </c>
      <c r="L59" s="2" t="s">
        <v>63</v>
      </c>
      <c r="M59" s="2">
        <v>-5</v>
      </c>
    </row>
    <row r="60" spans="1:17">
      <c r="A60" s="2" t="s">
        <v>64</v>
      </c>
      <c r="B60" s="2">
        <v>100</v>
      </c>
      <c r="D60" s="2">
        <v>100</v>
      </c>
      <c r="F60" s="4"/>
      <c r="G60" s="4"/>
      <c r="H60" s="4"/>
      <c r="L60" s="2" t="s">
        <v>65</v>
      </c>
      <c r="M60" s="2">
        <v>-6</v>
      </c>
    </row>
    <row r="61" spans="1:17">
      <c r="A61" s="2" t="s">
        <v>66</v>
      </c>
      <c r="B61" s="10">
        <v>-5</v>
      </c>
      <c r="D61" s="10">
        <v>-4.2315949314064314</v>
      </c>
      <c r="F61" s="4"/>
      <c r="G61" s="4"/>
      <c r="H61" s="4"/>
      <c r="Q61" s="2" t="s">
        <v>67</v>
      </c>
    </row>
    <row r="62" spans="1:17" ht="13.5" thickBot="1">
      <c r="A62" s="2" t="s">
        <v>68</v>
      </c>
      <c r="B62" s="11">
        <v>-3</v>
      </c>
      <c r="D62" s="10">
        <v>-4.4231856738925535</v>
      </c>
    </row>
    <row r="63" spans="1:17" ht="13.5" thickBot="1">
      <c r="A63" s="2" t="s">
        <v>69</v>
      </c>
      <c r="B63" s="11">
        <v>115</v>
      </c>
      <c r="D63" s="11">
        <v>119.75746151429469</v>
      </c>
    </row>
    <row r="65" spans="1:34">
      <c r="A65" s="1" t="s">
        <v>27</v>
      </c>
      <c r="B65" s="1" t="s">
        <v>28</v>
      </c>
      <c r="C65" s="12" t="s">
        <v>70</v>
      </c>
      <c r="D65" s="13" t="s">
        <v>71</v>
      </c>
      <c r="E65" s="1" t="s">
        <v>72</v>
      </c>
      <c r="F65" s="13" t="s">
        <v>73</v>
      </c>
      <c r="G65" s="1" t="s">
        <v>74</v>
      </c>
      <c r="H65" s="13" t="s">
        <v>75</v>
      </c>
      <c r="I65" s="14" t="s">
        <v>76</v>
      </c>
      <c r="J65" s="14" t="s">
        <v>77</v>
      </c>
      <c r="K65" s="14" t="s">
        <v>78</v>
      </c>
      <c r="M65" s="14" t="s">
        <v>79</v>
      </c>
      <c r="N65" s="14" t="s">
        <v>80</v>
      </c>
    </row>
    <row r="66" spans="1:34">
      <c r="A66" s="2" t="s">
        <v>31</v>
      </c>
      <c r="B66" s="2">
        <v>1</v>
      </c>
      <c r="C66" s="15">
        <v>1</v>
      </c>
      <c r="D66" s="16">
        <v>100</v>
      </c>
      <c r="E66" s="2">
        <v>2</v>
      </c>
      <c r="F66" s="16">
        <v>100</v>
      </c>
      <c r="G66" s="2">
        <v>1</v>
      </c>
      <c r="H66" s="16">
        <v>100</v>
      </c>
      <c r="I66" s="17">
        <f>MIN($B$60,$B$63+$B$61*$B66+$B$62*C66)</f>
        <v>100</v>
      </c>
      <c r="J66" s="17">
        <f>MIN($B$60,$B$63+$B$61*$B66+$B$62*E66)</f>
        <v>100</v>
      </c>
      <c r="K66" s="17">
        <f>MIN($B$60,$B$63+$B$61*$B66+$B$62*G66)</f>
        <v>100</v>
      </c>
      <c r="M66" s="2">
        <f>$M$58+$M$59*B66</f>
        <v>105</v>
      </c>
      <c r="N66" s="2">
        <f>$M$58+$M$60*P66</f>
        <v>104</v>
      </c>
      <c r="P66" s="2">
        <v>1</v>
      </c>
    </row>
    <row r="67" spans="1:34">
      <c r="A67" s="2" t="s">
        <v>31</v>
      </c>
      <c r="B67" s="2">
        <v>2</v>
      </c>
      <c r="C67" s="15">
        <v>1</v>
      </c>
      <c r="D67" s="16">
        <v>100</v>
      </c>
      <c r="E67" s="2">
        <v>2</v>
      </c>
      <c r="F67" s="16">
        <v>100</v>
      </c>
      <c r="G67" s="2">
        <v>2</v>
      </c>
      <c r="H67" s="16">
        <v>100</v>
      </c>
      <c r="I67" s="17">
        <f t="shared" ref="I67:I75" si="0">MIN($B$60,$B$63+$B$61*$B67+$B$62*C67)</f>
        <v>100</v>
      </c>
      <c r="J67" s="17">
        <f t="shared" ref="J67:J75" si="1">MIN($B$60,$B$63+$B$61*$B67+$B$62*E67)</f>
        <v>99</v>
      </c>
      <c r="K67" s="17">
        <f t="shared" ref="K67:K75" si="2">MIN($B$60,$B$63+$B$61*$B67+$B$62*G67)</f>
        <v>99</v>
      </c>
      <c r="M67" s="2">
        <f t="shared" ref="M67:M75" si="3">$M$58+$M$59*B67</f>
        <v>100</v>
      </c>
      <c r="N67" s="2">
        <f>$M$58+$M$60*P67</f>
        <v>98</v>
      </c>
      <c r="P67" s="2">
        <v>2</v>
      </c>
    </row>
    <row r="68" spans="1:34">
      <c r="A68" s="2" t="s">
        <v>31</v>
      </c>
      <c r="B68" s="2">
        <v>3</v>
      </c>
      <c r="C68" s="15">
        <v>2</v>
      </c>
      <c r="D68" s="16">
        <v>95</v>
      </c>
      <c r="E68" s="2">
        <v>2</v>
      </c>
      <c r="F68" s="16">
        <v>94</v>
      </c>
      <c r="G68" s="2">
        <v>3</v>
      </c>
      <c r="H68" s="16">
        <v>94</v>
      </c>
      <c r="I68" s="17">
        <f t="shared" si="0"/>
        <v>94</v>
      </c>
      <c r="J68" s="17">
        <f t="shared" si="1"/>
        <v>94</v>
      </c>
      <c r="K68" s="17">
        <f t="shared" si="2"/>
        <v>91</v>
      </c>
      <c r="M68" s="2">
        <f t="shared" si="3"/>
        <v>95</v>
      </c>
      <c r="N68" s="2">
        <f>$M$58+$M$60*P68</f>
        <v>92</v>
      </c>
      <c r="P68" s="2">
        <v>3</v>
      </c>
    </row>
    <row r="69" spans="1:34">
      <c r="A69" s="2" t="s">
        <v>31</v>
      </c>
      <c r="B69" s="2">
        <v>4</v>
      </c>
      <c r="C69" s="15">
        <v>4</v>
      </c>
      <c r="D69" s="16">
        <v>87</v>
      </c>
      <c r="E69" s="2">
        <v>3</v>
      </c>
      <c r="F69" s="16">
        <v>90</v>
      </c>
      <c r="G69" s="2">
        <v>3</v>
      </c>
      <c r="H69" s="16">
        <v>94</v>
      </c>
      <c r="I69" s="17">
        <f t="shared" si="0"/>
        <v>83</v>
      </c>
      <c r="J69" s="17">
        <f t="shared" si="1"/>
        <v>86</v>
      </c>
      <c r="K69" s="17">
        <f t="shared" si="2"/>
        <v>86</v>
      </c>
      <c r="M69" s="2">
        <f t="shared" si="3"/>
        <v>90</v>
      </c>
      <c r="N69" s="2">
        <f>$M$58+$M$60*P69</f>
        <v>86</v>
      </c>
      <c r="P69" s="2">
        <v>4</v>
      </c>
    </row>
    <row r="70" spans="1:34">
      <c r="A70" s="2" t="s">
        <v>31</v>
      </c>
      <c r="B70" s="2">
        <v>5</v>
      </c>
      <c r="C70" s="15">
        <v>4</v>
      </c>
      <c r="D70" s="16">
        <v>85</v>
      </c>
      <c r="E70" s="2">
        <v>4</v>
      </c>
      <c r="F70" s="16">
        <v>84</v>
      </c>
      <c r="G70" s="2">
        <v>3</v>
      </c>
      <c r="H70" s="16">
        <v>89</v>
      </c>
      <c r="I70" s="17">
        <f t="shared" si="0"/>
        <v>78</v>
      </c>
      <c r="J70" s="17">
        <f t="shared" si="1"/>
        <v>78</v>
      </c>
      <c r="K70" s="17">
        <f t="shared" si="2"/>
        <v>81</v>
      </c>
      <c r="M70" s="2">
        <f t="shared" si="3"/>
        <v>85</v>
      </c>
      <c r="N70" s="2">
        <f>$M$58+$M$60*P70</f>
        <v>80</v>
      </c>
      <c r="P70" s="2">
        <v>5</v>
      </c>
    </row>
    <row r="71" spans="1:34">
      <c r="A71" s="2" t="s">
        <v>31</v>
      </c>
      <c r="B71" s="2">
        <v>6</v>
      </c>
      <c r="C71" s="15">
        <v>4</v>
      </c>
      <c r="D71" s="16">
        <v>80</v>
      </c>
      <c r="E71" s="2">
        <v>4</v>
      </c>
      <c r="F71" s="16">
        <v>80</v>
      </c>
      <c r="G71" s="2">
        <v>3</v>
      </c>
      <c r="H71" s="16">
        <v>84</v>
      </c>
      <c r="I71" s="17">
        <f t="shared" si="0"/>
        <v>73</v>
      </c>
      <c r="J71" s="17">
        <f t="shared" si="1"/>
        <v>73</v>
      </c>
      <c r="K71" s="17">
        <f t="shared" si="2"/>
        <v>76</v>
      </c>
      <c r="M71" s="2">
        <f t="shared" si="3"/>
        <v>80</v>
      </c>
    </row>
    <row r="72" spans="1:34">
      <c r="A72" s="2" t="s">
        <v>31</v>
      </c>
      <c r="B72" s="2">
        <v>7</v>
      </c>
      <c r="C72" s="15">
        <v>5</v>
      </c>
      <c r="D72" s="16">
        <v>67</v>
      </c>
      <c r="E72" s="2">
        <v>4</v>
      </c>
      <c r="F72" s="16">
        <v>80</v>
      </c>
      <c r="G72" s="2">
        <v>3</v>
      </c>
      <c r="H72" s="16">
        <v>76</v>
      </c>
      <c r="I72" s="17">
        <f t="shared" si="0"/>
        <v>65</v>
      </c>
      <c r="J72" s="17">
        <f t="shared" si="1"/>
        <v>68</v>
      </c>
      <c r="K72" s="17">
        <f t="shared" si="2"/>
        <v>71</v>
      </c>
      <c r="M72" s="2">
        <f t="shared" si="3"/>
        <v>75</v>
      </c>
    </row>
    <row r="73" spans="1:34">
      <c r="A73" s="2" t="s">
        <v>31</v>
      </c>
      <c r="B73" s="2">
        <v>8</v>
      </c>
      <c r="C73" s="15">
        <v>5</v>
      </c>
      <c r="D73" s="16">
        <v>60</v>
      </c>
      <c r="E73" s="2">
        <v>4</v>
      </c>
      <c r="F73" s="16">
        <v>74</v>
      </c>
      <c r="G73" s="2">
        <v>3</v>
      </c>
      <c r="H73" s="16">
        <v>70</v>
      </c>
      <c r="I73" s="17">
        <f t="shared" si="0"/>
        <v>60</v>
      </c>
      <c r="J73" s="17">
        <f t="shared" si="1"/>
        <v>63</v>
      </c>
      <c r="K73" s="17">
        <f t="shared" si="2"/>
        <v>66</v>
      </c>
      <c r="M73" s="2">
        <f t="shared" si="3"/>
        <v>70</v>
      </c>
    </row>
    <row r="74" spans="1:34">
      <c r="A74" s="2" t="s">
        <v>31</v>
      </c>
      <c r="B74" s="2">
        <v>9</v>
      </c>
      <c r="C74" s="15">
        <v>5</v>
      </c>
      <c r="D74" s="16">
        <v>50</v>
      </c>
      <c r="E74" s="2">
        <v>4</v>
      </c>
      <c r="F74" s="16">
        <v>68</v>
      </c>
      <c r="G74" s="2">
        <v>3</v>
      </c>
      <c r="H74" s="16">
        <v>70</v>
      </c>
      <c r="I74" s="17">
        <f t="shared" si="0"/>
        <v>55</v>
      </c>
      <c r="J74" s="17">
        <f t="shared" si="1"/>
        <v>58</v>
      </c>
      <c r="K74" s="17">
        <f t="shared" si="2"/>
        <v>61</v>
      </c>
      <c r="M74" s="2">
        <f t="shared" si="3"/>
        <v>65</v>
      </c>
    </row>
    <row r="75" spans="1:34" ht="13.5" thickBot="1">
      <c r="A75" s="2" t="s">
        <v>31</v>
      </c>
      <c r="B75" s="2">
        <v>10</v>
      </c>
      <c r="C75" s="15">
        <v>5</v>
      </c>
      <c r="D75" s="16">
        <v>40</v>
      </c>
      <c r="E75" s="2">
        <v>4</v>
      </c>
      <c r="F75" s="16">
        <v>60</v>
      </c>
      <c r="G75" s="2">
        <v>3</v>
      </c>
      <c r="H75" s="16">
        <v>70</v>
      </c>
      <c r="I75" s="17">
        <f t="shared" si="0"/>
        <v>50</v>
      </c>
      <c r="J75" s="17">
        <f t="shared" si="1"/>
        <v>53</v>
      </c>
      <c r="K75" s="17">
        <f t="shared" si="2"/>
        <v>56</v>
      </c>
      <c r="M75" s="2">
        <f t="shared" si="3"/>
        <v>60</v>
      </c>
    </row>
    <row r="76" spans="1:34">
      <c r="P76" s="1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0"/>
      <c r="AH76" s="9" t="s">
        <v>81</v>
      </c>
    </row>
    <row r="77" spans="1:34">
      <c r="P77" s="21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22"/>
    </row>
    <row r="78" spans="1:34">
      <c r="P78" s="21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22"/>
    </row>
    <row r="79" spans="1:34">
      <c r="P79" s="21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22"/>
    </row>
    <row r="80" spans="1:34">
      <c r="P80" s="21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22"/>
    </row>
    <row r="81" spans="16:33">
      <c r="P81" s="2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22"/>
    </row>
    <row r="82" spans="16:33">
      <c r="P82" s="21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22"/>
    </row>
    <row r="83" spans="16:33">
      <c r="P83" s="21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22"/>
    </row>
    <row r="84" spans="16:33">
      <c r="P84" s="2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22"/>
    </row>
    <row r="85" spans="16:33">
      <c r="P85" s="21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22"/>
    </row>
    <row r="86" spans="16:33">
      <c r="P86" s="21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22"/>
    </row>
    <row r="87" spans="16:33">
      <c r="P87" s="21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22"/>
    </row>
    <row r="88" spans="16:33">
      <c r="P88" s="21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22"/>
    </row>
    <row r="89" spans="16:33">
      <c r="P89" s="21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22"/>
    </row>
    <row r="90" spans="16:33">
      <c r="P90" s="21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22"/>
    </row>
    <row r="91" spans="16:33">
      <c r="P91" s="21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22"/>
    </row>
    <row r="92" spans="16:33">
      <c r="P92" s="21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22"/>
    </row>
    <row r="93" spans="16:33">
      <c r="P93" s="21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22"/>
    </row>
    <row r="94" spans="16:33">
      <c r="P94" s="21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22"/>
    </row>
    <row r="95" spans="16:33">
      <c r="P95" s="21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22"/>
    </row>
    <row r="96" spans="16:33">
      <c r="P96" s="21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22"/>
    </row>
    <row r="97" spans="1:33">
      <c r="P97" s="21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22"/>
    </row>
    <row r="98" spans="1:33">
      <c r="P98" s="21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22"/>
    </row>
    <row r="99" spans="1:33" ht="13.5" thickBot="1">
      <c r="P99" s="23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</row>
    <row r="101" spans="1:3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33">
      <c r="A102" s="2" t="s">
        <v>82</v>
      </c>
    </row>
    <row r="103" spans="1:33">
      <c r="A103" s="2" t="s">
        <v>83</v>
      </c>
    </row>
    <row r="104" spans="1:33">
      <c r="A104" s="2" t="s">
        <v>84</v>
      </c>
      <c r="B104" s="1"/>
      <c r="C104" s="1"/>
      <c r="D104" s="1"/>
      <c r="E104" s="1"/>
      <c r="F104" s="1"/>
      <c r="G104" s="1"/>
      <c r="H104" s="1"/>
    </row>
    <row r="106" spans="1:33">
      <c r="A106" s="1" t="s">
        <v>27</v>
      </c>
      <c r="B106" s="1" t="s">
        <v>28</v>
      </c>
      <c r="C106" s="1" t="s">
        <v>29</v>
      </c>
      <c r="D106" s="1" t="s">
        <v>10</v>
      </c>
      <c r="G106" s="27"/>
    </row>
    <row r="107" spans="1:33">
      <c r="A107" s="2" t="s">
        <v>31</v>
      </c>
      <c r="B107" s="2">
        <v>3</v>
      </c>
      <c r="C107" s="2">
        <v>2</v>
      </c>
      <c r="D107" s="2">
        <v>95</v>
      </c>
      <c r="F107" s="2" t="s">
        <v>30</v>
      </c>
    </row>
    <row r="108" spans="1:33" ht="13.5" thickBot="1">
      <c r="A108" s="2" t="s">
        <v>31</v>
      </c>
      <c r="B108" s="2">
        <v>4</v>
      </c>
      <c r="C108" s="2">
        <v>4</v>
      </c>
      <c r="D108" s="2">
        <v>87</v>
      </c>
    </row>
    <row r="109" spans="1:33">
      <c r="A109" s="2" t="s">
        <v>31</v>
      </c>
      <c r="B109" s="2">
        <v>5</v>
      </c>
      <c r="C109" s="2">
        <v>4</v>
      </c>
      <c r="D109" s="2">
        <v>85</v>
      </c>
      <c r="F109" s="3" t="s">
        <v>32</v>
      </c>
      <c r="G109" s="3"/>
    </row>
    <row r="110" spans="1:33">
      <c r="A110" s="2" t="s">
        <v>31</v>
      </c>
      <c r="B110" s="2">
        <v>6</v>
      </c>
      <c r="C110" s="2">
        <v>4</v>
      </c>
      <c r="D110" s="2">
        <v>80</v>
      </c>
      <c r="F110" s="4" t="s">
        <v>33</v>
      </c>
      <c r="G110" s="4">
        <v>0.93911286914564984</v>
      </c>
    </row>
    <row r="111" spans="1:33">
      <c r="A111" s="2" t="s">
        <v>31</v>
      </c>
      <c r="B111" s="2">
        <v>7</v>
      </c>
      <c r="C111" s="2">
        <v>5</v>
      </c>
      <c r="D111" s="2">
        <v>67</v>
      </c>
      <c r="F111" s="4" t="s">
        <v>34</v>
      </c>
      <c r="G111" s="4">
        <v>0.88193298099497441</v>
      </c>
    </row>
    <row r="112" spans="1:33">
      <c r="A112" s="2" t="s">
        <v>31</v>
      </c>
      <c r="B112" s="2">
        <v>8</v>
      </c>
      <c r="C112" s="2">
        <v>5</v>
      </c>
      <c r="D112" s="2">
        <v>60</v>
      </c>
      <c r="F112" s="4" t="s">
        <v>35</v>
      </c>
      <c r="G112" s="4">
        <v>0.87068850299449574</v>
      </c>
    </row>
    <row r="113" spans="1:35">
      <c r="A113" s="2" t="s">
        <v>31</v>
      </c>
      <c r="B113" s="2">
        <v>9</v>
      </c>
      <c r="C113" s="2">
        <v>5</v>
      </c>
      <c r="D113" s="2">
        <v>50</v>
      </c>
      <c r="F113" s="4" t="s">
        <v>36</v>
      </c>
      <c r="G113" s="4">
        <v>5.1975594403711787</v>
      </c>
    </row>
    <row r="114" spans="1:35" ht="13.5" thickBot="1">
      <c r="A114" s="2" t="s">
        <v>31</v>
      </c>
      <c r="B114" s="2">
        <v>10</v>
      </c>
      <c r="C114" s="2">
        <v>5</v>
      </c>
      <c r="D114" s="2">
        <v>40</v>
      </c>
      <c r="F114" s="5" t="s">
        <v>37</v>
      </c>
      <c r="G114" s="5">
        <v>24</v>
      </c>
    </row>
    <row r="115" spans="1:35">
      <c r="A115" s="2" t="s">
        <v>44</v>
      </c>
      <c r="B115" s="2">
        <v>3</v>
      </c>
      <c r="C115" s="2">
        <v>2</v>
      </c>
      <c r="D115" s="2">
        <v>94</v>
      </c>
    </row>
    <row r="116" spans="1:35" ht="13.5" thickBot="1">
      <c r="A116" s="2" t="s">
        <v>44</v>
      </c>
      <c r="B116" s="2">
        <v>4</v>
      </c>
      <c r="C116" s="2">
        <v>3</v>
      </c>
      <c r="D116" s="2">
        <v>90</v>
      </c>
      <c r="F116" s="2" t="s">
        <v>38</v>
      </c>
    </row>
    <row r="117" spans="1:35">
      <c r="A117" s="2" t="s">
        <v>44</v>
      </c>
      <c r="B117" s="2">
        <v>5</v>
      </c>
      <c r="C117" s="2">
        <v>4</v>
      </c>
      <c r="D117" s="2">
        <v>84</v>
      </c>
      <c r="F117" s="6"/>
      <c r="G117" s="6" t="s">
        <v>39</v>
      </c>
      <c r="H117" s="6" t="s">
        <v>40</v>
      </c>
      <c r="I117" s="6" t="s">
        <v>41</v>
      </c>
      <c r="J117" s="6" t="s">
        <v>42</v>
      </c>
      <c r="K117" s="6" t="s">
        <v>43</v>
      </c>
    </row>
    <row r="118" spans="1:35">
      <c r="A118" s="2" t="s">
        <v>44</v>
      </c>
      <c r="B118" s="2">
        <v>6</v>
      </c>
      <c r="C118" s="2">
        <v>4</v>
      </c>
      <c r="D118" s="2">
        <v>80</v>
      </c>
      <c r="F118" s="4" t="s">
        <v>45</v>
      </c>
      <c r="G118" s="4">
        <v>2</v>
      </c>
      <c r="H118" s="4">
        <v>4237.651226473311</v>
      </c>
      <c r="I118" s="4">
        <v>2118.8256132366555</v>
      </c>
      <c r="J118" s="4">
        <v>78.432540928750498</v>
      </c>
      <c r="K118" s="4">
        <v>1.8086322926271265E-10</v>
      </c>
    </row>
    <row r="119" spans="1:35">
      <c r="A119" s="2" t="s">
        <v>44</v>
      </c>
      <c r="B119" s="2">
        <v>7</v>
      </c>
      <c r="C119" s="2">
        <v>4</v>
      </c>
      <c r="D119" s="2">
        <v>80</v>
      </c>
      <c r="F119" s="4" t="s">
        <v>46</v>
      </c>
      <c r="G119" s="4">
        <v>21</v>
      </c>
      <c r="H119" s="4">
        <v>567.30710686002271</v>
      </c>
      <c r="I119" s="4">
        <v>27.014624136191557</v>
      </c>
      <c r="J119" s="4"/>
      <c r="K119" s="4"/>
    </row>
    <row r="120" spans="1:35" ht="13.5" thickBot="1">
      <c r="A120" s="2" t="s">
        <v>44</v>
      </c>
      <c r="B120" s="2">
        <v>8</v>
      </c>
      <c r="C120" s="2">
        <v>4</v>
      </c>
      <c r="D120" s="2">
        <v>74</v>
      </c>
      <c r="F120" s="5" t="s">
        <v>47</v>
      </c>
      <c r="G120" s="5">
        <v>23</v>
      </c>
      <c r="H120" s="5">
        <v>4804.9583333333339</v>
      </c>
      <c r="I120" s="5"/>
      <c r="J120" s="5"/>
      <c r="K120" s="5"/>
    </row>
    <row r="121" spans="1:35" ht="13.5" thickBot="1">
      <c r="A121" s="2" t="s">
        <v>44</v>
      </c>
      <c r="B121" s="2">
        <v>9</v>
      </c>
      <c r="C121" s="2">
        <v>4</v>
      </c>
      <c r="D121" s="2">
        <v>68</v>
      </c>
    </row>
    <row r="122" spans="1:35">
      <c r="A122" s="2" t="s">
        <v>44</v>
      </c>
      <c r="B122" s="2">
        <v>10</v>
      </c>
      <c r="C122" s="2">
        <v>4</v>
      </c>
      <c r="D122" s="2">
        <v>60</v>
      </c>
      <c r="F122" s="6"/>
      <c r="G122" s="6" t="s">
        <v>48</v>
      </c>
      <c r="H122" s="6" t="s">
        <v>36</v>
      </c>
      <c r="I122" s="6" t="s">
        <v>49</v>
      </c>
      <c r="J122" s="6" t="s">
        <v>50</v>
      </c>
      <c r="K122" s="6" t="s">
        <v>51</v>
      </c>
      <c r="L122" s="6" t="s">
        <v>52</v>
      </c>
      <c r="M122" s="6" t="s">
        <v>53</v>
      </c>
      <c r="N122" s="6" t="s">
        <v>54</v>
      </c>
    </row>
    <row r="123" spans="1:35" ht="13.5" thickBot="1">
      <c r="A123" s="2" t="s">
        <v>56</v>
      </c>
      <c r="B123" s="2">
        <v>3</v>
      </c>
      <c r="C123" s="2">
        <v>3</v>
      </c>
      <c r="D123" s="2">
        <v>94</v>
      </c>
      <c r="F123" s="4" t="s">
        <v>55</v>
      </c>
      <c r="G123" s="4">
        <v>125.86094826699578</v>
      </c>
      <c r="H123" s="4">
        <v>4.6791011173732802</v>
      </c>
      <c r="I123" s="4">
        <v>26.898531386654597</v>
      </c>
      <c r="J123" s="4">
        <v>9.3295763960885437E-18</v>
      </c>
      <c r="K123" s="4">
        <v>116.13022483819708</v>
      </c>
      <c r="L123" s="4">
        <v>135.59167169579447</v>
      </c>
      <c r="M123" s="4">
        <v>116.13022483819708</v>
      </c>
      <c r="N123" s="4">
        <v>135.59167169579447</v>
      </c>
    </row>
    <row r="124" spans="1:35">
      <c r="A124" s="2" t="s">
        <v>56</v>
      </c>
      <c r="B124" s="2">
        <v>4</v>
      </c>
      <c r="C124" s="2">
        <v>3</v>
      </c>
      <c r="D124" s="2">
        <v>94</v>
      </c>
      <c r="F124" s="4" t="s">
        <v>28</v>
      </c>
      <c r="G124" s="4">
        <v>-4.4145325516815808</v>
      </c>
      <c r="H124" s="4">
        <v>0.54205020107711055</v>
      </c>
      <c r="I124" s="4">
        <v>-8.144139680991616</v>
      </c>
      <c r="J124" s="4">
        <v>6.1777648430385454E-8</v>
      </c>
      <c r="K124" s="4">
        <v>-5.5417876502350119</v>
      </c>
      <c r="L124" s="4">
        <v>-3.2872774531281501</v>
      </c>
      <c r="M124" s="4">
        <v>-5.5417876502350119</v>
      </c>
      <c r="N124" s="4">
        <v>-3.2872774531281501</v>
      </c>
      <c r="P124" s="18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20"/>
      <c r="AI124" s="9" t="s">
        <v>85</v>
      </c>
    </row>
    <row r="125" spans="1:35" ht="13.5" thickBot="1">
      <c r="A125" s="2" t="s">
        <v>56</v>
      </c>
      <c r="B125" s="2">
        <v>5</v>
      </c>
      <c r="C125" s="2">
        <v>3</v>
      </c>
      <c r="D125" s="2">
        <v>89</v>
      </c>
      <c r="F125" s="5" t="s">
        <v>29</v>
      </c>
      <c r="G125" s="5">
        <v>-5.643628509719222</v>
      </c>
      <c r="H125" s="5">
        <v>1.4493064319527325</v>
      </c>
      <c r="I125" s="5">
        <v>-3.8940201915168777</v>
      </c>
      <c r="J125" s="5">
        <v>8.3678261610730016E-4</v>
      </c>
      <c r="K125" s="5">
        <v>-8.6576262197811111</v>
      </c>
      <c r="L125" s="5">
        <v>-2.629630799657332</v>
      </c>
      <c r="M125" s="5">
        <v>-8.6576262197811111</v>
      </c>
      <c r="N125" s="5">
        <v>-2.629630799657332</v>
      </c>
      <c r="P125" s="21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22"/>
    </row>
    <row r="126" spans="1:35">
      <c r="A126" s="2" t="s">
        <v>56</v>
      </c>
      <c r="B126" s="2">
        <v>6</v>
      </c>
      <c r="C126" s="2">
        <v>3</v>
      </c>
      <c r="D126" s="2">
        <v>84</v>
      </c>
      <c r="P126" s="21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22"/>
    </row>
    <row r="127" spans="1:35">
      <c r="A127" s="2" t="s">
        <v>56</v>
      </c>
      <c r="B127" s="2">
        <v>7</v>
      </c>
      <c r="C127" s="2">
        <v>3</v>
      </c>
      <c r="D127" s="2">
        <v>76</v>
      </c>
      <c r="P127" s="21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22"/>
    </row>
    <row r="128" spans="1:35">
      <c r="A128" s="2" t="s">
        <v>56</v>
      </c>
      <c r="B128" s="2">
        <v>8</v>
      </c>
      <c r="C128" s="2">
        <v>3</v>
      </c>
      <c r="D128" s="2">
        <v>70</v>
      </c>
      <c r="P128" s="21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22"/>
    </row>
    <row r="129" spans="1:34">
      <c r="A129" s="2" t="s">
        <v>56</v>
      </c>
      <c r="B129" s="2">
        <v>9</v>
      </c>
      <c r="C129" s="2">
        <v>3</v>
      </c>
      <c r="D129" s="2">
        <v>70</v>
      </c>
      <c r="P129" s="21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22"/>
    </row>
    <row r="130" spans="1:34">
      <c r="A130" s="2" t="s">
        <v>56</v>
      </c>
      <c r="B130" s="2">
        <v>10</v>
      </c>
      <c r="C130" s="2">
        <v>3</v>
      </c>
      <c r="D130" s="2">
        <v>70</v>
      </c>
      <c r="P130" s="21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22"/>
    </row>
    <row r="131" spans="1:34">
      <c r="P131" s="21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22"/>
    </row>
    <row r="132" spans="1:34">
      <c r="P132" s="21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22"/>
    </row>
    <row r="133" spans="1:34">
      <c r="A133" s="2" t="s">
        <v>64</v>
      </c>
      <c r="B133" s="2">
        <v>100</v>
      </c>
      <c r="F133" s="4"/>
      <c r="G133" s="4"/>
      <c r="H133" s="4"/>
      <c r="P133" s="21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22"/>
    </row>
    <row r="134" spans="1:34">
      <c r="A134" s="2" t="s">
        <v>66</v>
      </c>
      <c r="B134" s="2">
        <v>-4.7305198983010381</v>
      </c>
      <c r="F134" s="4"/>
      <c r="G134" s="4"/>
      <c r="H134" s="4"/>
      <c r="P134" s="21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22"/>
    </row>
    <row r="135" spans="1:34">
      <c r="A135" s="2" t="s">
        <v>68</v>
      </c>
      <c r="B135" s="2">
        <v>-7.3624741610319839</v>
      </c>
      <c r="P135" s="21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22"/>
    </row>
    <row r="136" spans="1:34">
      <c r="A136" s="2" t="s">
        <v>69</v>
      </c>
      <c r="B136" s="2">
        <v>135.12102225584033</v>
      </c>
      <c r="P136" s="21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22"/>
    </row>
    <row r="137" spans="1:34">
      <c r="P137" s="21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22"/>
    </row>
    <row r="138" spans="1:34">
      <c r="A138" s="1" t="s">
        <v>27</v>
      </c>
      <c r="B138" s="1" t="s">
        <v>28</v>
      </c>
      <c r="C138" s="12" t="s">
        <v>70</v>
      </c>
      <c r="D138" s="13" t="s">
        <v>86</v>
      </c>
      <c r="E138" s="1" t="s">
        <v>72</v>
      </c>
      <c r="F138" s="13" t="s">
        <v>87</v>
      </c>
      <c r="G138" s="1" t="s">
        <v>74</v>
      </c>
      <c r="H138" s="13" t="s">
        <v>88</v>
      </c>
      <c r="I138" s="14" t="s">
        <v>76</v>
      </c>
      <c r="J138" s="14" t="s">
        <v>77</v>
      </c>
      <c r="K138" s="14" t="s">
        <v>78</v>
      </c>
      <c r="M138" s="14" t="s">
        <v>89</v>
      </c>
      <c r="N138" s="14" t="s">
        <v>90</v>
      </c>
      <c r="O138" s="14" t="s">
        <v>91</v>
      </c>
      <c r="P138" s="21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22"/>
    </row>
    <row r="139" spans="1:34">
      <c r="A139" s="2" t="s">
        <v>31</v>
      </c>
      <c r="B139" s="2">
        <v>1</v>
      </c>
      <c r="C139" s="15">
        <v>1</v>
      </c>
      <c r="D139" s="16">
        <v>100</v>
      </c>
      <c r="E139" s="2">
        <v>2</v>
      </c>
      <c r="F139" s="16">
        <v>100</v>
      </c>
      <c r="G139" s="2">
        <v>1</v>
      </c>
      <c r="H139" s="16">
        <v>100</v>
      </c>
      <c r="I139" s="28">
        <f>MIN($B$133,$B$136+$B$134*$B139+$B$135*C139)</f>
        <v>100</v>
      </c>
      <c r="J139" s="28">
        <f>MIN($B$133,$B$136+$B$134*$B139+$B$135*E139)</f>
        <v>100</v>
      </c>
      <c r="K139" s="28">
        <f>MIN($B$133,$B$136+$B$134*$B139+$B$135*G139)</f>
        <v>100</v>
      </c>
      <c r="M139" s="2">
        <f>(D139-I139)^2</f>
        <v>0</v>
      </c>
      <c r="N139" s="2">
        <f>(F139-J139)^2</f>
        <v>0</v>
      </c>
      <c r="O139" s="2">
        <f>(H139-K139)^2</f>
        <v>0</v>
      </c>
      <c r="P139" s="21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2"/>
    </row>
    <row r="140" spans="1:34">
      <c r="A140" s="2" t="s">
        <v>31</v>
      </c>
      <c r="B140" s="2">
        <v>2</v>
      </c>
      <c r="C140" s="15">
        <v>1</v>
      </c>
      <c r="D140" s="16">
        <v>100</v>
      </c>
      <c r="E140" s="2">
        <v>2</v>
      </c>
      <c r="F140" s="16">
        <v>100</v>
      </c>
      <c r="G140" s="2">
        <v>2</v>
      </c>
      <c r="H140" s="16">
        <v>100</v>
      </c>
      <c r="I140" s="28">
        <f t="shared" ref="I140:I148" si="4">MIN($B$133,$B$136+$B$134*$B140+$B$135*C140)</f>
        <v>100</v>
      </c>
      <c r="J140" s="28">
        <f t="shared" ref="J140:J148" si="5">MIN($B$133,$B$136+$B$134*$B140+$B$135*E140)</f>
        <v>100</v>
      </c>
      <c r="K140" s="28">
        <f t="shared" ref="K140:K148" si="6">MIN($B$133,$B$136+$B$134*$B140+$B$135*G140)</f>
        <v>100</v>
      </c>
      <c r="M140" s="2">
        <f t="shared" ref="M140:M148" si="7">(D140-I140)^2</f>
        <v>0</v>
      </c>
      <c r="N140" s="2">
        <f t="shared" ref="N140:N148" si="8">(F140-J140)^2</f>
        <v>0</v>
      </c>
      <c r="O140" s="2">
        <f t="shared" ref="O140:O148" si="9">(H140-K140)^2</f>
        <v>0</v>
      </c>
      <c r="P140" s="21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22"/>
    </row>
    <row r="141" spans="1:34">
      <c r="A141" s="2" t="s">
        <v>31</v>
      </c>
      <c r="B141" s="2">
        <v>3</v>
      </c>
      <c r="C141" s="15">
        <v>2</v>
      </c>
      <c r="D141" s="16">
        <v>95</v>
      </c>
      <c r="E141" s="2">
        <v>2</v>
      </c>
      <c r="F141" s="16">
        <v>94</v>
      </c>
      <c r="G141" s="2">
        <v>3</v>
      </c>
      <c r="H141" s="16">
        <v>94</v>
      </c>
      <c r="I141" s="28">
        <f t="shared" si="4"/>
        <v>100</v>
      </c>
      <c r="J141" s="28">
        <f t="shared" si="5"/>
        <v>100</v>
      </c>
      <c r="K141" s="28">
        <f t="shared" si="6"/>
        <v>98.842040077841261</v>
      </c>
      <c r="M141" s="2">
        <f t="shared" si="7"/>
        <v>25</v>
      </c>
      <c r="N141" s="2">
        <f t="shared" si="8"/>
        <v>36</v>
      </c>
      <c r="O141" s="2">
        <f t="shared" si="9"/>
        <v>23.445352115421009</v>
      </c>
      <c r="P141" s="21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22"/>
    </row>
    <row r="142" spans="1:34">
      <c r="A142" s="2" t="s">
        <v>31</v>
      </c>
      <c r="B142" s="2">
        <v>4</v>
      </c>
      <c r="C142" s="15">
        <v>4</v>
      </c>
      <c r="D142" s="16">
        <v>87</v>
      </c>
      <c r="E142" s="2">
        <v>3</v>
      </c>
      <c r="F142" s="16">
        <v>90</v>
      </c>
      <c r="G142" s="2">
        <v>3</v>
      </c>
      <c r="H142" s="16">
        <v>94</v>
      </c>
      <c r="I142" s="28">
        <f t="shared" si="4"/>
        <v>86.749046018508238</v>
      </c>
      <c r="J142" s="28">
        <f t="shared" si="5"/>
        <v>94.111520179540221</v>
      </c>
      <c r="K142" s="28">
        <f t="shared" si="6"/>
        <v>94.111520179540221</v>
      </c>
      <c r="M142" s="2">
        <f t="shared" si="7"/>
        <v>6.2977900826567429E-2</v>
      </c>
      <c r="N142" s="2">
        <f t="shared" si="8"/>
        <v>16.904598186766453</v>
      </c>
      <c r="O142" s="2">
        <f t="shared" si="9"/>
        <v>1.2436750444683221E-2</v>
      </c>
      <c r="P142" s="21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22"/>
    </row>
    <row r="143" spans="1:34">
      <c r="A143" s="2" t="s">
        <v>31</v>
      </c>
      <c r="B143" s="2">
        <v>5</v>
      </c>
      <c r="C143" s="15">
        <v>4</v>
      </c>
      <c r="D143" s="16">
        <v>85</v>
      </c>
      <c r="E143" s="2">
        <v>4</v>
      </c>
      <c r="F143" s="16">
        <v>84</v>
      </c>
      <c r="G143" s="2">
        <v>3</v>
      </c>
      <c r="H143" s="16">
        <v>89</v>
      </c>
      <c r="I143" s="28">
        <f t="shared" si="4"/>
        <v>82.018526120207213</v>
      </c>
      <c r="J143" s="28">
        <f t="shared" si="5"/>
        <v>82.018526120207213</v>
      </c>
      <c r="K143" s="28">
        <f t="shared" si="6"/>
        <v>89.381000281239196</v>
      </c>
      <c r="M143" s="2">
        <f t="shared" si="7"/>
        <v>8.8891864958866567</v>
      </c>
      <c r="N143" s="2">
        <f t="shared" si="8"/>
        <v>3.9262387363010816</v>
      </c>
      <c r="O143" s="2">
        <f t="shared" si="9"/>
        <v>0.14516121430434623</v>
      </c>
      <c r="P143" s="21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22"/>
    </row>
    <row r="144" spans="1:34">
      <c r="A144" s="2" t="s">
        <v>31</v>
      </c>
      <c r="B144" s="2">
        <v>6</v>
      </c>
      <c r="C144" s="15">
        <v>4</v>
      </c>
      <c r="D144" s="16">
        <v>80</v>
      </c>
      <c r="E144" s="2">
        <v>4</v>
      </c>
      <c r="F144" s="16">
        <v>80</v>
      </c>
      <c r="G144" s="2">
        <v>3</v>
      </c>
      <c r="H144" s="16">
        <v>84</v>
      </c>
      <c r="I144" s="28">
        <f t="shared" si="4"/>
        <v>77.288006221906173</v>
      </c>
      <c r="J144" s="28">
        <f t="shared" si="5"/>
        <v>77.288006221906173</v>
      </c>
      <c r="K144" s="28">
        <f t="shared" si="6"/>
        <v>84.650480382938156</v>
      </c>
      <c r="M144" s="2">
        <f t="shared" si="7"/>
        <v>7.3549102524196313</v>
      </c>
      <c r="N144" s="2">
        <f t="shared" si="8"/>
        <v>7.3549102524196313</v>
      </c>
      <c r="O144" s="2">
        <f t="shared" si="9"/>
        <v>0.42312472858736982</v>
      </c>
      <c r="P144" s="21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22"/>
    </row>
    <row r="145" spans="1:35">
      <c r="A145" s="2" t="s">
        <v>31</v>
      </c>
      <c r="B145" s="2">
        <v>7</v>
      </c>
      <c r="C145" s="15">
        <v>5</v>
      </c>
      <c r="D145" s="16">
        <v>67</v>
      </c>
      <c r="E145" s="2">
        <v>4</v>
      </c>
      <c r="F145" s="16">
        <v>80</v>
      </c>
      <c r="G145" s="2">
        <v>3</v>
      </c>
      <c r="H145" s="16">
        <v>76</v>
      </c>
      <c r="I145" s="28">
        <f t="shared" si="4"/>
        <v>65.195012162573136</v>
      </c>
      <c r="J145" s="28">
        <f t="shared" si="5"/>
        <v>72.557486323605133</v>
      </c>
      <c r="K145" s="28">
        <f t="shared" si="6"/>
        <v>79.919960484637116</v>
      </c>
      <c r="M145" s="2">
        <f t="shared" si="7"/>
        <v>3.2579810932589086</v>
      </c>
      <c r="N145" s="2">
        <f t="shared" si="8"/>
        <v>55.391009823324644</v>
      </c>
      <c r="O145" s="2">
        <f t="shared" si="9"/>
        <v>15.366090201116453</v>
      </c>
      <c r="P145" s="21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22"/>
    </row>
    <row r="146" spans="1:35" ht="13.5" thickBot="1">
      <c r="A146" s="2" t="s">
        <v>31</v>
      </c>
      <c r="B146" s="2">
        <v>8</v>
      </c>
      <c r="C146" s="15">
        <v>5</v>
      </c>
      <c r="D146" s="16">
        <v>60</v>
      </c>
      <c r="E146" s="2">
        <v>4</v>
      </c>
      <c r="F146" s="16">
        <v>74</v>
      </c>
      <c r="G146" s="2">
        <v>3</v>
      </c>
      <c r="H146" s="16">
        <v>70</v>
      </c>
      <c r="I146" s="28">
        <f t="shared" si="4"/>
        <v>60.464492264272103</v>
      </c>
      <c r="J146" s="28">
        <f t="shared" si="5"/>
        <v>67.826966425304093</v>
      </c>
      <c r="K146" s="28">
        <f t="shared" si="6"/>
        <v>75.189440586336076</v>
      </c>
      <c r="M146" s="2">
        <f t="shared" si="7"/>
        <v>0.21575306356862498</v>
      </c>
      <c r="N146" s="2">
        <f t="shared" si="8"/>
        <v>38.10634351432293</v>
      </c>
      <c r="O146" s="2">
        <f t="shared" si="9"/>
        <v>26.930293599112115</v>
      </c>
      <c r="P146" s="23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5"/>
    </row>
    <row r="147" spans="1:35">
      <c r="A147" s="2" t="s">
        <v>31</v>
      </c>
      <c r="B147" s="2">
        <v>9</v>
      </c>
      <c r="C147" s="15">
        <v>5</v>
      </c>
      <c r="D147" s="16">
        <v>50</v>
      </c>
      <c r="E147" s="2">
        <v>4</v>
      </c>
      <c r="F147" s="16">
        <v>68</v>
      </c>
      <c r="G147" s="2">
        <v>3</v>
      </c>
      <c r="H147" s="16">
        <v>70</v>
      </c>
      <c r="I147" s="28">
        <f t="shared" si="4"/>
        <v>55.733972365971063</v>
      </c>
      <c r="J147" s="28">
        <f t="shared" si="5"/>
        <v>63.096446527003053</v>
      </c>
      <c r="K147" s="28">
        <f t="shared" si="6"/>
        <v>70.458920688035036</v>
      </c>
      <c r="M147" s="2">
        <f t="shared" si="7"/>
        <v>32.878439093719791</v>
      </c>
      <c r="N147" s="2">
        <f t="shared" si="8"/>
        <v>24.044836662540419</v>
      </c>
      <c r="O147" s="2">
        <f t="shared" si="9"/>
        <v>0.21060819790655089</v>
      </c>
    </row>
    <row r="148" spans="1:35">
      <c r="A148" s="2" t="s">
        <v>31</v>
      </c>
      <c r="B148" s="2">
        <v>10</v>
      </c>
      <c r="C148" s="15">
        <v>5</v>
      </c>
      <c r="D148" s="16">
        <v>40</v>
      </c>
      <c r="E148" s="2">
        <v>4</v>
      </c>
      <c r="F148" s="16">
        <v>60</v>
      </c>
      <c r="G148" s="2">
        <v>3</v>
      </c>
      <c r="H148" s="16">
        <v>70</v>
      </c>
      <c r="I148" s="28">
        <f t="shared" si="4"/>
        <v>51.003452467670023</v>
      </c>
      <c r="J148" s="28">
        <f t="shared" si="5"/>
        <v>58.365926628702013</v>
      </c>
      <c r="K148" s="28">
        <f t="shared" si="6"/>
        <v>65.728400789733996</v>
      </c>
      <c r="M148" s="2">
        <f t="shared" si="7"/>
        <v>121.07596620827351</v>
      </c>
      <c r="N148" s="2">
        <f t="shared" si="8"/>
        <v>2.6701957827851688</v>
      </c>
      <c r="O148" s="2">
        <f t="shared" si="9"/>
        <v>18.246559813145147</v>
      </c>
    </row>
    <row r="150" spans="1:35">
      <c r="M150" s="2">
        <f>SUM(M139:M148)</f>
        <v>198.73521410795368</v>
      </c>
      <c r="N150" s="2">
        <f>SUM(N139:N148)</f>
        <v>184.39813295846031</v>
      </c>
      <c r="O150" s="2">
        <f>SUM(O139:O148)</f>
        <v>84.779626620037675</v>
      </c>
    </row>
    <row r="153" spans="1:35" ht="13.5" thickBot="1"/>
    <row r="154" spans="1:35">
      <c r="L154" s="2" t="s">
        <v>66</v>
      </c>
      <c r="M154" s="2">
        <v>-7.5003749199256369</v>
      </c>
      <c r="N154" s="2">
        <v>-4.6515501231683762</v>
      </c>
      <c r="O154" s="2">
        <v>-4.2024220861934412</v>
      </c>
      <c r="Q154" s="18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20"/>
    </row>
    <row r="155" spans="1:35">
      <c r="L155" s="2" t="s">
        <v>68</v>
      </c>
      <c r="M155" s="2">
        <v>-3.4979646736098267</v>
      </c>
      <c r="N155" s="2">
        <v>0.3183452228343347</v>
      </c>
      <c r="O155" s="2">
        <v>-0.2134002162037355</v>
      </c>
      <c r="Q155" s="29" t="s">
        <v>92</v>
      </c>
      <c r="R155" s="15"/>
      <c r="S155" s="30" t="s">
        <v>93</v>
      </c>
      <c r="T155" s="15"/>
      <c r="U155" s="15"/>
      <c r="V155" s="15"/>
      <c r="W155" s="15"/>
      <c r="X155" s="15"/>
      <c r="Y155" s="15"/>
      <c r="Z155" s="30" t="s">
        <v>94</v>
      </c>
      <c r="AA155" s="15"/>
      <c r="AB155" s="15"/>
      <c r="AC155" s="15"/>
      <c r="AD155" s="15"/>
      <c r="AE155" s="15"/>
      <c r="AF155" s="15"/>
      <c r="AG155" s="15"/>
      <c r="AH155" s="15"/>
      <c r="AI155" s="22"/>
    </row>
    <row r="156" spans="1:35">
      <c r="L156" s="2" t="s">
        <v>69</v>
      </c>
      <c r="M156" s="2">
        <v>135.49328087311969</v>
      </c>
      <c r="N156" s="2">
        <v>107.92387704816566</v>
      </c>
      <c r="O156" s="2">
        <v>108.83100088860253</v>
      </c>
      <c r="Q156" s="21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22"/>
    </row>
    <row r="157" spans="1:35">
      <c r="Q157" s="21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22"/>
    </row>
    <row r="158" spans="1:35">
      <c r="M158" s="2" t="s">
        <v>95</v>
      </c>
      <c r="Q158" s="21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22"/>
    </row>
    <row r="159" spans="1:35">
      <c r="M159" s="2">
        <f>SUM(M139:O148)</f>
        <v>467.91297368645178</v>
      </c>
      <c r="Q159" s="21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22"/>
    </row>
    <row r="160" spans="1:35">
      <c r="L160" s="31" t="s">
        <v>66</v>
      </c>
      <c r="M160" s="31">
        <v>-4.7305198983010381</v>
      </c>
      <c r="Q160" s="21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22"/>
    </row>
    <row r="161" spans="1:35">
      <c r="L161" s="31" t="s">
        <v>68</v>
      </c>
      <c r="M161" s="31">
        <v>-7.3624741610319839</v>
      </c>
      <c r="Q161" s="21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22"/>
    </row>
    <row r="162" spans="1:35">
      <c r="L162" s="31" t="s">
        <v>69</v>
      </c>
      <c r="M162" s="31">
        <v>135.12102225584033</v>
      </c>
      <c r="Q162" s="21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22"/>
    </row>
    <row r="163" spans="1:35">
      <c r="Q163" s="21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22"/>
    </row>
    <row r="164" spans="1:35">
      <c r="L164" s="31" t="s">
        <v>96</v>
      </c>
      <c r="Q164" s="21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22"/>
    </row>
    <row r="165" spans="1:35">
      <c r="Q165" s="21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22"/>
    </row>
    <row r="166" spans="1:35">
      <c r="Q166" s="21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22"/>
    </row>
    <row r="167" spans="1:3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Q167" s="21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22"/>
    </row>
    <row r="168" spans="1:35">
      <c r="Q168" s="21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22"/>
    </row>
    <row r="169" spans="1:35">
      <c r="A169" s="1" t="s">
        <v>27</v>
      </c>
      <c r="B169" s="1" t="s">
        <v>28</v>
      </c>
      <c r="C169" s="1" t="s">
        <v>29</v>
      </c>
      <c r="D169" s="1" t="s">
        <v>10</v>
      </c>
      <c r="Q169" s="21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22"/>
    </row>
    <row r="170" spans="1:35">
      <c r="A170" s="2" t="s">
        <v>31</v>
      </c>
      <c r="B170" s="2">
        <v>2</v>
      </c>
      <c r="C170" s="2">
        <v>1</v>
      </c>
      <c r="D170" s="2">
        <v>100</v>
      </c>
      <c r="F170" s="2" t="s">
        <v>30</v>
      </c>
      <c r="Q170" s="21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22"/>
    </row>
    <row r="171" spans="1:35" ht="13.5" thickBot="1">
      <c r="A171" s="2" t="s">
        <v>31</v>
      </c>
      <c r="B171" s="2">
        <v>3</v>
      </c>
      <c r="C171" s="2">
        <v>2</v>
      </c>
      <c r="D171" s="2">
        <v>95</v>
      </c>
      <c r="Q171" s="21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22"/>
    </row>
    <row r="172" spans="1:35">
      <c r="A172" s="2" t="s">
        <v>31</v>
      </c>
      <c r="B172" s="2">
        <v>4</v>
      </c>
      <c r="C172" s="2">
        <v>4</v>
      </c>
      <c r="D172" s="2">
        <v>87</v>
      </c>
      <c r="F172" s="3" t="s">
        <v>32</v>
      </c>
      <c r="G172" s="3"/>
      <c r="Q172" s="21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22"/>
    </row>
    <row r="173" spans="1:35">
      <c r="A173" s="2" t="s">
        <v>31</v>
      </c>
      <c r="B173" s="2">
        <v>5</v>
      </c>
      <c r="C173" s="2">
        <v>4</v>
      </c>
      <c r="D173" s="2">
        <v>85</v>
      </c>
      <c r="F173" s="4" t="s">
        <v>33</v>
      </c>
      <c r="G173" s="4">
        <v>0.94458408053423715</v>
      </c>
      <c r="Q173" s="21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22"/>
    </row>
    <row r="174" spans="1:35">
      <c r="A174" s="2" t="s">
        <v>31</v>
      </c>
      <c r="B174" s="2">
        <v>6</v>
      </c>
      <c r="C174" s="2">
        <v>4</v>
      </c>
      <c r="D174" s="2">
        <v>80</v>
      </c>
      <c r="F174" s="4" t="s">
        <v>34</v>
      </c>
      <c r="G174" s="4">
        <v>0.8922390851987102</v>
      </c>
      <c r="Q174" s="21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22"/>
    </row>
    <row r="175" spans="1:35">
      <c r="A175" s="2" t="s">
        <v>31</v>
      </c>
      <c r="B175" s="2">
        <v>7</v>
      </c>
      <c r="C175" s="2">
        <v>5</v>
      </c>
      <c r="D175" s="2">
        <v>67</v>
      </c>
      <c r="F175" s="4" t="s">
        <v>35</v>
      </c>
      <c r="G175" s="4">
        <v>0.88325900896526932</v>
      </c>
      <c r="Q175" s="21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22"/>
    </row>
    <row r="176" spans="1:35">
      <c r="A176" s="2" t="s">
        <v>31</v>
      </c>
      <c r="B176" s="2">
        <v>8</v>
      </c>
      <c r="C176" s="2">
        <v>5</v>
      </c>
      <c r="D176" s="2">
        <v>60</v>
      </c>
      <c r="F176" s="4" t="s">
        <v>36</v>
      </c>
      <c r="G176" s="4">
        <v>5.298118093120963</v>
      </c>
      <c r="Q176" s="21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22"/>
    </row>
    <row r="177" spans="1:35" ht="13.5" thickBot="1">
      <c r="A177" s="2" t="s">
        <v>31</v>
      </c>
      <c r="B177" s="2">
        <v>9</v>
      </c>
      <c r="C177" s="2">
        <v>5</v>
      </c>
      <c r="D177" s="2">
        <v>50</v>
      </c>
      <c r="F177" s="5" t="s">
        <v>37</v>
      </c>
      <c r="G177" s="5">
        <v>27</v>
      </c>
      <c r="Q177" s="21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22"/>
    </row>
    <row r="178" spans="1:35">
      <c r="A178" s="2" t="s">
        <v>31</v>
      </c>
      <c r="B178" s="2">
        <v>10</v>
      </c>
      <c r="C178" s="2">
        <v>5</v>
      </c>
      <c r="D178" s="2">
        <v>40</v>
      </c>
      <c r="Q178" s="21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22"/>
    </row>
    <row r="179" spans="1:35" ht="13.5" thickBot="1">
      <c r="A179" s="2" t="s">
        <v>44</v>
      </c>
      <c r="B179" s="2">
        <v>2</v>
      </c>
      <c r="C179" s="2">
        <v>2</v>
      </c>
      <c r="D179" s="2">
        <v>100</v>
      </c>
      <c r="F179" s="2" t="s">
        <v>38</v>
      </c>
      <c r="Q179" s="21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22"/>
    </row>
    <row r="180" spans="1:35" ht="13.5" thickBot="1">
      <c r="A180" s="2" t="s">
        <v>44</v>
      </c>
      <c r="B180" s="2">
        <v>3</v>
      </c>
      <c r="C180" s="2">
        <v>2</v>
      </c>
      <c r="D180" s="2">
        <v>94</v>
      </c>
      <c r="F180" s="6"/>
      <c r="G180" s="6" t="s">
        <v>39</v>
      </c>
      <c r="H180" s="6" t="s">
        <v>40</v>
      </c>
      <c r="I180" s="6" t="s">
        <v>41</v>
      </c>
      <c r="J180" s="6" t="s">
        <v>42</v>
      </c>
      <c r="K180" s="6" t="s">
        <v>43</v>
      </c>
      <c r="Q180" s="23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</row>
    <row r="181" spans="1:35">
      <c r="A181" s="2" t="s">
        <v>44</v>
      </c>
      <c r="B181" s="2">
        <v>4</v>
      </c>
      <c r="C181" s="2">
        <v>3</v>
      </c>
      <c r="D181" s="2">
        <v>90</v>
      </c>
      <c r="F181" s="4" t="s">
        <v>45</v>
      </c>
      <c r="G181" s="4">
        <v>2</v>
      </c>
      <c r="H181" s="4">
        <v>5577.9483017418916</v>
      </c>
      <c r="I181" s="4">
        <v>2788.9741508709458</v>
      </c>
      <c r="J181" s="4">
        <v>99.357629267790671</v>
      </c>
      <c r="K181" s="4">
        <v>2.4520833838104559E-12</v>
      </c>
    </row>
    <row r="182" spans="1:35">
      <c r="A182" s="2" t="s">
        <v>44</v>
      </c>
      <c r="B182" s="2">
        <v>5</v>
      </c>
      <c r="C182" s="2">
        <v>4</v>
      </c>
      <c r="D182" s="2">
        <v>84</v>
      </c>
      <c r="F182" s="4" t="s">
        <v>46</v>
      </c>
      <c r="G182" s="4">
        <v>24</v>
      </c>
      <c r="H182" s="4">
        <v>673.68132788773698</v>
      </c>
      <c r="I182" s="4">
        <v>28.070055328655709</v>
      </c>
      <c r="J182" s="4"/>
      <c r="K182" s="4"/>
    </row>
    <row r="183" spans="1:35" ht="13.5" thickBot="1">
      <c r="A183" s="2" t="s">
        <v>44</v>
      </c>
      <c r="B183" s="2">
        <v>6</v>
      </c>
      <c r="C183" s="2">
        <v>4</v>
      </c>
      <c r="D183" s="2">
        <v>80</v>
      </c>
      <c r="F183" s="5" t="s">
        <v>47</v>
      </c>
      <c r="G183" s="5">
        <v>26</v>
      </c>
      <c r="H183" s="5">
        <v>6251.6296296296287</v>
      </c>
      <c r="I183" s="5"/>
      <c r="J183" s="5"/>
      <c r="K183" s="5"/>
    </row>
    <row r="184" spans="1:35" ht="13.5" thickBot="1">
      <c r="A184" s="2" t="s">
        <v>44</v>
      </c>
      <c r="B184" s="2">
        <v>7</v>
      </c>
      <c r="C184" s="2">
        <v>4</v>
      </c>
      <c r="D184" s="2">
        <v>80</v>
      </c>
    </row>
    <row r="185" spans="1:35">
      <c r="A185" s="2" t="s">
        <v>44</v>
      </c>
      <c r="B185" s="2">
        <v>8</v>
      </c>
      <c r="C185" s="2">
        <v>4</v>
      </c>
      <c r="D185" s="2">
        <v>74</v>
      </c>
      <c r="F185" s="6"/>
      <c r="G185" s="6" t="s">
        <v>48</v>
      </c>
      <c r="H185" s="6" t="s">
        <v>36</v>
      </c>
      <c r="I185" s="6" t="s">
        <v>49</v>
      </c>
      <c r="J185" s="6" t="s">
        <v>50</v>
      </c>
      <c r="K185" s="6" t="s">
        <v>51</v>
      </c>
      <c r="L185" s="6" t="s">
        <v>52</v>
      </c>
      <c r="M185" s="6" t="s">
        <v>53</v>
      </c>
      <c r="N185" s="6" t="s">
        <v>54</v>
      </c>
    </row>
    <row r="186" spans="1:35">
      <c r="A186" s="2" t="s">
        <v>44</v>
      </c>
      <c r="B186" s="2">
        <v>9</v>
      </c>
      <c r="C186" s="2">
        <v>4</v>
      </c>
      <c r="D186" s="2">
        <v>68</v>
      </c>
      <c r="F186" s="4" t="s">
        <v>55</v>
      </c>
      <c r="G186" s="4">
        <v>119.75746151429469</v>
      </c>
      <c r="H186" s="4">
        <v>3.5337428413148984</v>
      </c>
      <c r="I186" s="4">
        <v>33.889693419154739</v>
      </c>
      <c r="J186" s="4">
        <v>8.8020673348476498E-22</v>
      </c>
      <c r="K186" s="4">
        <v>112.46417479750924</v>
      </c>
      <c r="L186" s="4">
        <v>127.05074823108014</v>
      </c>
      <c r="M186" s="4">
        <v>112.46417479750924</v>
      </c>
      <c r="N186" s="4">
        <v>127.05074823108014</v>
      </c>
    </row>
    <row r="187" spans="1:35">
      <c r="A187" s="2" t="s">
        <v>44</v>
      </c>
      <c r="B187" s="2">
        <v>10</v>
      </c>
      <c r="C187" s="2">
        <v>4</v>
      </c>
      <c r="D187" s="2">
        <v>60</v>
      </c>
      <c r="F187" s="4" t="s">
        <v>28</v>
      </c>
      <c r="G187" s="4">
        <v>-4.2315949314064314</v>
      </c>
      <c r="H187" s="4">
        <v>0.5319160032907676</v>
      </c>
      <c r="I187" s="4">
        <v>-7.9553818746326836</v>
      </c>
      <c r="J187" s="4">
        <v>3.483915256150501E-8</v>
      </c>
      <c r="K187" s="4">
        <v>-5.3294155978934796</v>
      </c>
      <c r="L187" s="4">
        <v>-3.1337742649193832</v>
      </c>
      <c r="M187" s="4">
        <v>-5.3294155978934796</v>
      </c>
      <c r="N187" s="4">
        <v>-3.1337742649193832</v>
      </c>
    </row>
    <row r="188" spans="1:35" ht="13.5" thickBot="1">
      <c r="A188" s="2" t="s">
        <v>56</v>
      </c>
      <c r="B188" s="2">
        <v>2</v>
      </c>
      <c r="C188" s="2">
        <v>2</v>
      </c>
      <c r="D188" s="2">
        <v>100</v>
      </c>
      <c r="F188" s="5" t="s">
        <v>29</v>
      </c>
      <c r="G188" s="5">
        <v>-4.4231856738925535</v>
      </c>
      <c r="H188" s="5">
        <v>1.3363364942648648</v>
      </c>
      <c r="I188" s="5">
        <v>-3.3099340569351154</v>
      </c>
      <c r="J188" s="5">
        <v>2.9397352490206567E-3</v>
      </c>
      <c r="K188" s="5">
        <v>-7.1812486231339285</v>
      </c>
      <c r="L188" s="5">
        <v>-1.6651227246511788</v>
      </c>
      <c r="M188" s="5">
        <v>-7.1812486231339285</v>
      </c>
      <c r="N188" s="5">
        <v>-1.6651227246511788</v>
      </c>
    </row>
    <row r="189" spans="1:35">
      <c r="A189" s="2" t="s">
        <v>56</v>
      </c>
      <c r="B189" s="2">
        <v>3</v>
      </c>
      <c r="C189" s="2">
        <v>3</v>
      </c>
      <c r="D189" s="2">
        <v>94</v>
      </c>
    </row>
    <row r="190" spans="1:35">
      <c r="A190" s="2" t="s">
        <v>56</v>
      </c>
      <c r="B190" s="2">
        <v>4</v>
      </c>
      <c r="C190" s="2">
        <v>3</v>
      </c>
      <c r="D190" s="2">
        <v>94</v>
      </c>
    </row>
    <row r="191" spans="1:35">
      <c r="A191" s="2" t="s">
        <v>56</v>
      </c>
      <c r="B191" s="2">
        <v>5</v>
      </c>
      <c r="C191" s="2">
        <v>3</v>
      </c>
      <c r="D191" s="2">
        <v>89</v>
      </c>
    </row>
    <row r="192" spans="1:35">
      <c r="A192" s="2" t="s">
        <v>56</v>
      </c>
      <c r="B192" s="2">
        <v>6</v>
      </c>
      <c r="C192" s="2">
        <v>3</v>
      </c>
      <c r="D192" s="2">
        <v>84</v>
      </c>
    </row>
    <row r="193" spans="1:8" ht="13.5" thickBot="1">
      <c r="A193" s="2" t="s">
        <v>56</v>
      </c>
      <c r="B193" s="2">
        <v>7</v>
      </c>
      <c r="C193" s="2">
        <v>3</v>
      </c>
      <c r="D193" s="2">
        <v>76</v>
      </c>
    </row>
    <row r="194" spans="1:8">
      <c r="A194" s="2" t="s">
        <v>56</v>
      </c>
      <c r="B194" s="2">
        <v>8</v>
      </c>
      <c r="C194" s="2">
        <v>3</v>
      </c>
      <c r="D194" s="2">
        <v>70</v>
      </c>
      <c r="F194" s="6"/>
      <c r="G194" s="6"/>
      <c r="H194" s="6"/>
    </row>
    <row r="195" spans="1:8">
      <c r="A195" s="2" t="s">
        <v>56</v>
      </c>
      <c r="B195" s="2">
        <v>9</v>
      </c>
      <c r="C195" s="2">
        <v>3</v>
      </c>
      <c r="D195" s="2">
        <v>70</v>
      </c>
      <c r="F195" s="4"/>
      <c r="G195" s="4"/>
      <c r="H195" s="4"/>
    </row>
    <row r="196" spans="1:8">
      <c r="A196" s="2" t="s">
        <v>56</v>
      </c>
      <c r="B196" s="2">
        <v>10</v>
      </c>
      <c r="C196" s="2">
        <v>3</v>
      </c>
      <c r="D196" s="2">
        <v>70</v>
      </c>
      <c r="F196" s="4"/>
      <c r="G196" s="4"/>
      <c r="H196" s="4"/>
    </row>
    <row r="197" spans="1:8">
      <c r="F197" s="4"/>
      <c r="G197" s="4"/>
      <c r="H197" s="4"/>
    </row>
    <row r="198" spans="1:8" ht="13.5" thickBot="1">
      <c r="B198" s="9" t="s">
        <v>97</v>
      </c>
      <c r="F198" s="4"/>
      <c r="G198" s="4"/>
      <c r="H198" s="4"/>
    </row>
    <row r="199" spans="1:8">
      <c r="B199" s="18"/>
      <c r="C199" s="19"/>
      <c r="D199" s="19"/>
      <c r="E199" s="20"/>
      <c r="F199" s="4"/>
      <c r="G199" s="4"/>
      <c r="H199" s="4"/>
    </row>
    <row r="200" spans="1:8">
      <c r="B200" s="21"/>
      <c r="C200" s="33" t="s">
        <v>98</v>
      </c>
      <c r="D200" s="33" t="s">
        <v>99</v>
      </c>
      <c r="E200" s="34" t="s">
        <v>100</v>
      </c>
      <c r="F200" s="4"/>
      <c r="G200" s="4"/>
      <c r="H200" s="4"/>
    </row>
    <row r="201" spans="1:8">
      <c r="B201" s="21" t="s">
        <v>101</v>
      </c>
      <c r="C201" s="35">
        <v>114.43908684251119</v>
      </c>
      <c r="D201" s="10">
        <v>119.75746151429469</v>
      </c>
      <c r="E201" s="36">
        <v>125.86094826699578</v>
      </c>
      <c r="F201" s="4"/>
      <c r="G201" s="4"/>
      <c r="H201" s="4"/>
    </row>
    <row r="202" spans="1:8">
      <c r="B202" s="21" t="s">
        <v>102</v>
      </c>
      <c r="C202" s="35">
        <v>-4.0045349375289208</v>
      </c>
      <c r="D202" s="10">
        <v>-4.2315949314064314</v>
      </c>
      <c r="E202" s="36">
        <v>-4.4145325516815808</v>
      </c>
      <c r="F202" s="4"/>
      <c r="G202" s="4"/>
      <c r="H202" s="4"/>
    </row>
    <row r="203" spans="1:8" ht="13.5" thickBot="1">
      <c r="B203" s="21" t="s">
        <v>29</v>
      </c>
      <c r="C203" s="35">
        <v>-3.4523368810735793</v>
      </c>
      <c r="D203" s="11">
        <v>-4.4231856738925535</v>
      </c>
      <c r="E203" s="37">
        <v>-5.643628509719222</v>
      </c>
      <c r="F203" s="4"/>
      <c r="G203" s="4"/>
      <c r="H203" s="4"/>
    </row>
    <row r="204" spans="1:8">
      <c r="B204" s="21" t="s">
        <v>103</v>
      </c>
      <c r="C204" s="38">
        <v>0.88496347987975743</v>
      </c>
      <c r="D204" s="38">
        <v>0.8922390851987102</v>
      </c>
      <c r="E204" s="39">
        <v>0.88193298099497441</v>
      </c>
      <c r="F204" s="4"/>
      <c r="G204" s="4"/>
      <c r="H204" s="4"/>
    </row>
    <row r="205" spans="1:8">
      <c r="B205" s="21" t="s">
        <v>104</v>
      </c>
      <c r="C205" s="38">
        <v>0.87644225616714688</v>
      </c>
      <c r="D205" s="38">
        <v>0.88325900896526932</v>
      </c>
      <c r="E205" s="39">
        <v>0.87068850299449574</v>
      </c>
      <c r="F205" s="4"/>
      <c r="G205" s="4"/>
      <c r="H205" s="4"/>
    </row>
    <row r="206" spans="1:8" ht="13.5" thickBot="1">
      <c r="B206" s="23"/>
      <c r="C206" s="24"/>
      <c r="D206" s="24"/>
      <c r="E206" s="25"/>
      <c r="F206" s="4"/>
      <c r="G206" s="4"/>
      <c r="H206" s="4"/>
    </row>
    <row r="207" spans="1:8">
      <c r="F207" s="4"/>
      <c r="G207" s="4"/>
      <c r="H207" s="4"/>
    </row>
    <row r="208" spans="1:8">
      <c r="F208" s="4"/>
      <c r="G208" s="4"/>
      <c r="H208" s="4"/>
    </row>
    <row r="209" spans="6:8">
      <c r="F209" s="4"/>
      <c r="G209" s="4"/>
      <c r="H209" s="4"/>
    </row>
    <row r="210" spans="6:8">
      <c r="F210" s="4"/>
      <c r="G210" s="4"/>
      <c r="H210" s="4"/>
    </row>
    <row r="211" spans="6:8">
      <c r="F211" s="4"/>
      <c r="G211" s="4"/>
      <c r="H211" s="4"/>
    </row>
    <row r="212" spans="6:8">
      <c r="F212" s="4"/>
      <c r="G212" s="4"/>
      <c r="H212" s="4"/>
    </row>
    <row r="213" spans="6:8">
      <c r="F213" s="4"/>
      <c r="G213" s="4"/>
      <c r="H213" s="4"/>
    </row>
    <row r="214" spans="6:8">
      <c r="F214" s="4"/>
      <c r="G214" s="4"/>
      <c r="H214" s="4"/>
    </row>
    <row r="215" spans="6:8">
      <c r="F215" s="4"/>
      <c r="G215" s="4"/>
      <c r="H215" s="4"/>
    </row>
    <row r="216" spans="6:8">
      <c r="F216" s="4"/>
      <c r="G216" s="4"/>
      <c r="H216" s="4"/>
    </row>
    <row r="217" spans="6:8">
      <c r="F217" s="4"/>
      <c r="G217" s="4"/>
      <c r="H217" s="4"/>
    </row>
    <row r="218" spans="6:8">
      <c r="F218" s="4"/>
      <c r="G218" s="4"/>
      <c r="H218" s="4"/>
    </row>
    <row r="219" spans="6:8">
      <c r="F219" s="4"/>
      <c r="G219" s="4"/>
      <c r="H219" s="4"/>
    </row>
    <row r="220" spans="6:8">
      <c r="F220" s="4"/>
      <c r="G220" s="4"/>
      <c r="H220" s="4"/>
    </row>
    <row r="221" spans="6:8" ht="13.5" thickBot="1">
      <c r="F221" s="5"/>
      <c r="G221" s="5"/>
      <c r="H221" s="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I240"/>
  <sheetViews>
    <sheetView zoomScaleNormal="100" workbookViewId="0">
      <selection sqref="A1:D6"/>
    </sheetView>
  </sheetViews>
  <sheetFormatPr defaultRowHeight="12.75"/>
  <cols>
    <col min="1" max="1" width="14.42578125" style="2" customWidth="1"/>
    <col min="2" max="2" width="12.5703125" style="2" customWidth="1"/>
    <col min="3" max="3" width="10.42578125" style="2" customWidth="1"/>
    <col min="4" max="4" width="12" style="2" customWidth="1"/>
    <col min="5" max="5" width="14.7109375" style="2" customWidth="1"/>
    <col min="6" max="6" width="17.28515625" style="2" customWidth="1"/>
    <col min="7" max="7" width="20.5703125" style="2" customWidth="1"/>
    <col min="8" max="8" width="15.140625" style="2" customWidth="1"/>
    <col min="9" max="9" width="9.140625" style="2"/>
    <col min="10" max="10" width="11.5703125" style="2" customWidth="1"/>
    <col min="11" max="11" width="14.28515625" style="2" customWidth="1"/>
    <col min="12" max="12" width="10.7109375" style="2" customWidth="1"/>
    <col min="13" max="16384" width="9.140625" style="2"/>
  </cols>
  <sheetData>
    <row r="1" spans="1:4">
      <c r="A1" s="15"/>
      <c r="B1" s="42" t="s">
        <v>98</v>
      </c>
      <c r="C1" s="42" t="s">
        <v>105</v>
      </c>
      <c r="D1" s="42" t="s">
        <v>106</v>
      </c>
    </row>
    <row r="2" spans="1:4" ht="15.75">
      <c r="A2" s="15" t="s">
        <v>107</v>
      </c>
      <c r="B2" s="35">
        <v>114.43908684251119</v>
      </c>
      <c r="C2" s="10">
        <v>119.75746151429469</v>
      </c>
      <c r="D2" s="10">
        <v>125.86094826699578</v>
      </c>
    </row>
    <row r="3" spans="1:4">
      <c r="A3" s="15" t="s">
        <v>108</v>
      </c>
      <c r="B3" s="35">
        <v>-4.0045349375289208</v>
      </c>
      <c r="C3" s="10">
        <v>-4.2315949314064314</v>
      </c>
      <c r="D3" s="10">
        <v>-4.4145325516815808</v>
      </c>
    </row>
    <row r="4" spans="1:4">
      <c r="A4" s="15" t="s">
        <v>109</v>
      </c>
      <c r="B4" s="35">
        <v>-3.4523368810735793</v>
      </c>
      <c r="C4" s="10">
        <v>-4.4231856738925535</v>
      </c>
      <c r="D4" s="10">
        <v>-5.643628509719222</v>
      </c>
    </row>
    <row r="5" spans="1:4" ht="14.25">
      <c r="A5" s="15" t="s">
        <v>110</v>
      </c>
      <c r="B5" s="38">
        <v>0.88496347987975743</v>
      </c>
      <c r="C5" s="38">
        <v>0.8922390851987102</v>
      </c>
      <c r="D5" s="38">
        <v>0.88193298099497441</v>
      </c>
    </row>
    <row r="6" spans="1:4" ht="14.25">
      <c r="A6" s="15" t="s">
        <v>111</v>
      </c>
      <c r="B6" s="38">
        <v>0.87644225616714688</v>
      </c>
      <c r="C6" s="38">
        <v>0.88325900896526932</v>
      </c>
      <c r="D6" s="38">
        <v>0.87068850299449574</v>
      </c>
    </row>
    <row r="7" spans="1:4">
      <c r="A7" s="15"/>
      <c r="B7" s="15"/>
      <c r="C7" s="15"/>
      <c r="D7" s="15"/>
    </row>
    <row r="24" spans="1:7">
      <c r="A24" s="1" t="s">
        <v>27</v>
      </c>
      <c r="B24" s="1" t="s">
        <v>28</v>
      </c>
      <c r="C24" s="1" t="s">
        <v>29</v>
      </c>
      <c r="D24" s="1" t="s">
        <v>10</v>
      </c>
      <c r="F24" s="2" t="s">
        <v>30</v>
      </c>
    </row>
    <row r="25" spans="1:7" ht="13.5" thickBot="1">
      <c r="A25" s="2" t="s">
        <v>31</v>
      </c>
      <c r="B25" s="2">
        <v>1</v>
      </c>
      <c r="C25" s="2">
        <v>1</v>
      </c>
      <c r="D25" s="2">
        <v>100</v>
      </c>
    </row>
    <row r="26" spans="1:7">
      <c r="A26" s="2" t="s">
        <v>31</v>
      </c>
      <c r="B26" s="2">
        <v>2</v>
      </c>
      <c r="C26" s="2">
        <v>1</v>
      </c>
      <c r="D26" s="2">
        <v>100</v>
      </c>
      <c r="F26" s="3" t="s">
        <v>32</v>
      </c>
      <c r="G26" s="3"/>
    </row>
    <row r="27" spans="1:7">
      <c r="A27" s="2" t="s">
        <v>31</v>
      </c>
      <c r="B27" s="2">
        <v>3</v>
      </c>
      <c r="C27" s="2">
        <v>2</v>
      </c>
      <c r="D27" s="2">
        <v>95</v>
      </c>
      <c r="F27" s="4" t="s">
        <v>33</v>
      </c>
      <c r="G27" s="4">
        <v>0.94072497568617652</v>
      </c>
    </row>
    <row r="28" spans="1:7">
      <c r="A28" s="2" t="s">
        <v>31</v>
      </c>
      <c r="B28" s="2">
        <v>4</v>
      </c>
      <c r="C28" s="2">
        <v>4</v>
      </c>
      <c r="D28" s="2">
        <v>87</v>
      </c>
      <c r="F28" s="4" t="s">
        <v>34</v>
      </c>
      <c r="G28" s="4">
        <v>0.88496347987975743</v>
      </c>
    </row>
    <row r="29" spans="1:7">
      <c r="A29" s="2" t="s">
        <v>31</v>
      </c>
      <c r="B29" s="2">
        <v>5</v>
      </c>
      <c r="C29" s="2">
        <v>4</v>
      </c>
      <c r="D29" s="2">
        <v>85</v>
      </c>
      <c r="F29" s="4" t="s">
        <v>35</v>
      </c>
      <c r="G29" s="4">
        <v>0.87644225616714688</v>
      </c>
    </row>
    <row r="30" spans="1:7">
      <c r="A30" s="2" t="s">
        <v>31</v>
      </c>
      <c r="B30" s="2">
        <v>6</v>
      </c>
      <c r="C30" s="2">
        <v>4</v>
      </c>
      <c r="D30" s="2">
        <v>80</v>
      </c>
      <c r="F30" s="4" t="s">
        <v>36</v>
      </c>
      <c r="G30" s="4">
        <v>5.6184278248430504</v>
      </c>
    </row>
    <row r="31" spans="1:7" ht="13.5" thickBot="1">
      <c r="A31" s="2" t="s">
        <v>31</v>
      </c>
      <c r="B31" s="2">
        <v>7</v>
      </c>
      <c r="C31" s="2">
        <v>5</v>
      </c>
      <c r="D31" s="2">
        <v>67</v>
      </c>
      <c r="F31" s="5" t="s">
        <v>37</v>
      </c>
      <c r="G31" s="5">
        <v>30</v>
      </c>
    </row>
    <row r="32" spans="1:7">
      <c r="A32" s="2" t="s">
        <v>31</v>
      </c>
      <c r="B32" s="2">
        <v>8</v>
      </c>
      <c r="C32" s="2">
        <v>5</v>
      </c>
      <c r="D32" s="2">
        <v>60</v>
      </c>
    </row>
    <row r="33" spans="1:14" ht="13.5" thickBot="1">
      <c r="A33" s="2" t="s">
        <v>31</v>
      </c>
      <c r="B33" s="2">
        <v>9</v>
      </c>
      <c r="C33" s="2">
        <v>5</v>
      </c>
      <c r="D33" s="2">
        <v>50</v>
      </c>
      <c r="F33" s="2" t="s">
        <v>38</v>
      </c>
    </row>
    <row r="34" spans="1:14">
      <c r="A34" s="2" t="s">
        <v>31</v>
      </c>
      <c r="B34" s="2">
        <v>10</v>
      </c>
      <c r="C34" s="2">
        <v>5</v>
      </c>
      <c r="D34" s="2">
        <v>40</v>
      </c>
      <c r="F34" s="6"/>
      <c r="G34" s="6" t="s">
        <v>39</v>
      </c>
      <c r="H34" s="6" t="s">
        <v>40</v>
      </c>
      <c r="I34" s="6" t="s">
        <v>41</v>
      </c>
      <c r="J34" s="6" t="s">
        <v>42</v>
      </c>
      <c r="K34" s="6" t="s">
        <v>43</v>
      </c>
    </row>
    <row r="35" spans="1:14">
      <c r="A35" s="2" t="s">
        <v>44</v>
      </c>
      <c r="B35" s="2">
        <v>1</v>
      </c>
      <c r="C35" s="2">
        <v>2</v>
      </c>
      <c r="D35" s="2">
        <v>100</v>
      </c>
      <c r="F35" s="4" t="s">
        <v>45</v>
      </c>
      <c r="G35" s="4">
        <v>2</v>
      </c>
      <c r="H35" s="4">
        <v>6556.6649236464582</v>
      </c>
      <c r="I35" s="4">
        <v>3278.3324618232291</v>
      </c>
      <c r="J35" s="4">
        <v>103.85403666495689</v>
      </c>
      <c r="K35" s="4">
        <v>2.0954747518788706E-13</v>
      </c>
    </row>
    <row r="36" spans="1:14">
      <c r="A36" s="2" t="s">
        <v>44</v>
      </c>
      <c r="B36" s="2">
        <v>2</v>
      </c>
      <c r="C36" s="2">
        <v>2</v>
      </c>
      <c r="D36" s="2">
        <v>100</v>
      </c>
      <c r="F36" s="4" t="s">
        <v>46</v>
      </c>
      <c r="G36" s="4">
        <v>27</v>
      </c>
      <c r="H36" s="4">
        <v>852.30174302020646</v>
      </c>
      <c r="I36" s="4">
        <v>31.56673122297061</v>
      </c>
      <c r="J36" s="4"/>
      <c r="K36" s="4"/>
    </row>
    <row r="37" spans="1:14" ht="13.5" thickBot="1">
      <c r="A37" s="2" t="s">
        <v>44</v>
      </c>
      <c r="B37" s="2">
        <v>3</v>
      </c>
      <c r="C37" s="2">
        <v>2</v>
      </c>
      <c r="D37" s="2">
        <v>94</v>
      </c>
      <c r="F37" s="5" t="s">
        <v>47</v>
      </c>
      <c r="G37" s="5">
        <v>29</v>
      </c>
      <c r="H37" s="5">
        <v>7408.9666666666644</v>
      </c>
      <c r="I37" s="5"/>
      <c r="J37" s="5"/>
      <c r="K37" s="5"/>
    </row>
    <row r="38" spans="1:14" ht="13.5" thickBot="1">
      <c r="A38" s="2" t="s">
        <v>44</v>
      </c>
      <c r="B38" s="2">
        <v>4</v>
      </c>
      <c r="C38" s="2">
        <v>3</v>
      </c>
      <c r="D38" s="2">
        <v>90</v>
      </c>
    </row>
    <row r="39" spans="1:14">
      <c r="A39" s="2" t="s">
        <v>44</v>
      </c>
      <c r="B39" s="2">
        <v>5</v>
      </c>
      <c r="C39" s="2">
        <v>4</v>
      </c>
      <c r="D39" s="2">
        <v>84</v>
      </c>
      <c r="F39" s="6"/>
      <c r="G39" s="6" t="s">
        <v>48</v>
      </c>
      <c r="H39" s="6" t="s">
        <v>36</v>
      </c>
      <c r="I39" s="6" t="s">
        <v>49</v>
      </c>
      <c r="J39" s="6" t="s">
        <v>50</v>
      </c>
      <c r="K39" s="6" t="s">
        <v>51</v>
      </c>
      <c r="L39" s="6" t="s">
        <v>52</v>
      </c>
      <c r="M39" s="6" t="s">
        <v>53</v>
      </c>
      <c r="N39" s="6" t="s">
        <v>54</v>
      </c>
    </row>
    <row r="40" spans="1:14">
      <c r="A40" s="2" t="s">
        <v>44</v>
      </c>
      <c r="B40" s="2">
        <v>6</v>
      </c>
      <c r="C40" s="2">
        <v>4</v>
      </c>
      <c r="D40" s="2">
        <v>80</v>
      </c>
      <c r="F40" s="7" t="s">
        <v>55</v>
      </c>
      <c r="G40" s="7">
        <v>114.43908684251119</v>
      </c>
      <c r="H40" s="4">
        <v>3.0063475060570415</v>
      </c>
      <c r="I40" s="4">
        <v>38.06582127047686</v>
      </c>
      <c r="J40" s="4">
        <v>5.3294987561393643E-25</v>
      </c>
      <c r="K40" s="4">
        <v>108.27057135711701</v>
      </c>
      <c r="L40" s="4">
        <v>120.60760232790537</v>
      </c>
      <c r="M40" s="4">
        <v>108.27057135711701</v>
      </c>
      <c r="N40" s="4">
        <v>120.60760232790537</v>
      </c>
    </row>
    <row r="41" spans="1:14">
      <c r="A41" s="2" t="s">
        <v>44</v>
      </c>
      <c r="B41" s="2">
        <v>7</v>
      </c>
      <c r="C41" s="2">
        <v>4</v>
      </c>
      <c r="D41" s="2">
        <v>80</v>
      </c>
      <c r="F41" s="7" t="s">
        <v>28</v>
      </c>
      <c r="G41" s="7">
        <v>-4.0045349375289208</v>
      </c>
      <c r="H41" s="4">
        <v>0.54588669148386004</v>
      </c>
      <c r="I41" s="4">
        <v>-7.3358354398484558</v>
      </c>
      <c r="J41" s="4">
        <v>6.8486599649166062E-8</v>
      </c>
      <c r="K41" s="4">
        <v>-5.1246018968223801</v>
      </c>
      <c r="L41" s="4">
        <v>-2.8844679782354614</v>
      </c>
      <c r="M41" s="4">
        <v>-5.1246018968223801</v>
      </c>
      <c r="N41" s="4">
        <v>-2.8844679782354614</v>
      </c>
    </row>
    <row r="42" spans="1:14" ht="13.5" thickBot="1">
      <c r="A42" s="2" t="s">
        <v>44</v>
      </c>
      <c r="B42" s="2">
        <v>8</v>
      </c>
      <c r="C42" s="2">
        <v>4</v>
      </c>
      <c r="D42" s="2">
        <v>74</v>
      </c>
      <c r="F42" s="8" t="s">
        <v>29</v>
      </c>
      <c r="G42" s="8">
        <v>-3.4523368810735793</v>
      </c>
      <c r="H42" s="5">
        <v>1.344497585339627</v>
      </c>
      <c r="I42" s="5">
        <v>-2.5677523847701824</v>
      </c>
      <c r="J42" s="5">
        <v>1.6089776480510125E-2</v>
      </c>
      <c r="K42" s="5">
        <v>-6.211018024398868</v>
      </c>
      <c r="L42" s="5">
        <v>-0.69365573774829059</v>
      </c>
      <c r="M42" s="5">
        <v>-6.211018024398868</v>
      </c>
      <c r="N42" s="5">
        <v>-0.69365573774829059</v>
      </c>
    </row>
    <row r="43" spans="1:14">
      <c r="A43" s="2" t="s">
        <v>44</v>
      </c>
      <c r="B43" s="2">
        <v>9</v>
      </c>
      <c r="C43" s="2">
        <v>4</v>
      </c>
      <c r="D43" s="2">
        <v>68</v>
      </c>
    </row>
    <row r="44" spans="1:14">
      <c r="A44" s="2" t="s">
        <v>44</v>
      </c>
      <c r="B44" s="2">
        <v>10</v>
      </c>
      <c r="C44" s="2">
        <v>4</v>
      </c>
      <c r="D44" s="2">
        <v>60</v>
      </c>
    </row>
    <row r="45" spans="1:14">
      <c r="A45" s="2" t="s">
        <v>56</v>
      </c>
      <c r="B45" s="2">
        <v>1</v>
      </c>
      <c r="C45" s="2">
        <v>1</v>
      </c>
      <c r="D45" s="2">
        <v>100</v>
      </c>
    </row>
    <row r="46" spans="1:14">
      <c r="A46" s="2" t="s">
        <v>56</v>
      </c>
      <c r="B46" s="2">
        <v>2</v>
      </c>
      <c r="C46" s="2">
        <v>2</v>
      </c>
      <c r="D46" s="2">
        <v>100</v>
      </c>
      <c r="F46" s="2" t="s">
        <v>57</v>
      </c>
    </row>
    <row r="47" spans="1:14" ht="13.5" thickBot="1">
      <c r="A47" s="2" t="s">
        <v>56</v>
      </c>
      <c r="B47" s="2">
        <v>3</v>
      </c>
      <c r="C47" s="2">
        <v>3</v>
      </c>
      <c r="D47" s="2">
        <v>94</v>
      </c>
    </row>
    <row r="48" spans="1:14">
      <c r="A48" s="2" t="s">
        <v>56</v>
      </c>
      <c r="B48" s="2">
        <v>4</v>
      </c>
      <c r="C48" s="2">
        <v>3</v>
      </c>
      <c r="D48" s="2">
        <v>94</v>
      </c>
      <c r="F48" s="6" t="s">
        <v>58</v>
      </c>
      <c r="G48" s="6" t="s">
        <v>59</v>
      </c>
      <c r="H48" s="6" t="s">
        <v>60</v>
      </c>
    </row>
    <row r="49" spans="1:8">
      <c r="A49" s="2" t="s">
        <v>56</v>
      </c>
      <c r="B49" s="2">
        <v>5</v>
      </c>
      <c r="C49" s="2">
        <v>3</v>
      </c>
      <c r="D49" s="2">
        <v>89</v>
      </c>
      <c r="F49" s="4">
        <v>1</v>
      </c>
      <c r="G49" s="4">
        <v>106.98221502390869</v>
      </c>
      <c r="H49" s="4">
        <v>-6.9822150239086938</v>
      </c>
    </row>
    <row r="50" spans="1:8">
      <c r="A50" s="2" t="s">
        <v>56</v>
      </c>
      <c r="B50" s="2">
        <v>6</v>
      </c>
      <c r="C50" s="2">
        <v>3</v>
      </c>
      <c r="D50" s="2">
        <v>84</v>
      </c>
      <c r="F50" s="4">
        <v>2</v>
      </c>
      <c r="G50" s="4">
        <v>102.97768008637976</v>
      </c>
      <c r="H50" s="4">
        <v>-2.9776800863797632</v>
      </c>
    </row>
    <row r="51" spans="1:8">
      <c r="A51" s="2" t="s">
        <v>56</v>
      </c>
      <c r="B51" s="2">
        <v>7</v>
      </c>
      <c r="C51" s="2">
        <v>3</v>
      </c>
      <c r="D51" s="2">
        <v>76</v>
      </c>
      <c r="F51" s="4">
        <v>3</v>
      </c>
      <c r="G51" s="4">
        <v>95.520808267777269</v>
      </c>
      <c r="H51" s="4">
        <v>-0.52080826777726941</v>
      </c>
    </row>
    <row r="52" spans="1:8">
      <c r="A52" s="2" t="s">
        <v>56</v>
      </c>
      <c r="B52" s="2">
        <v>8</v>
      </c>
      <c r="C52" s="2">
        <v>3</v>
      </c>
      <c r="D52" s="2">
        <v>70</v>
      </c>
      <c r="F52" s="4">
        <v>4</v>
      </c>
      <c r="G52" s="4">
        <v>84.611599568101184</v>
      </c>
      <c r="H52" s="4">
        <v>2.3884004318988161</v>
      </c>
    </row>
    <row r="53" spans="1:8">
      <c r="A53" s="2" t="s">
        <v>56</v>
      </c>
      <c r="B53" s="2">
        <v>9</v>
      </c>
      <c r="C53" s="2">
        <v>3</v>
      </c>
      <c r="D53" s="2">
        <v>70</v>
      </c>
      <c r="F53" s="4">
        <v>5</v>
      </c>
      <c r="G53" s="4">
        <v>80.607064630572268</v>
      </c>
      <c r="H53" s="4">
        <v>4.3929353694277324</v>
      </c>
    </row>
    <row r="54" spans="1:8">
      <c r="A54" s="2" t="s">
        <v>56</v>
      </c>
      <c r="B54" s="2">
        <v>10</v>
      </c>
      <c r="C54" s="2">
        <v>3</v>
      </c>
      <c r="D54" s="2">
        <v>70</v>
      </c>
      <c r="F54" s="4">
        <v>6</v>
      </c>
      <c r="G54" s="4">
        <v>76.602529693043351</v>
      </c>
      <c r="H54" s="4">
        <v>3.3974703069566488</v>
      </c>
    </row>
    <row r="55" spans="1:8">
      <c r="F55" s="4">
        <v>7</v>
      </c>
      <c r="G55" s="4">
        <v>69.145657874440843</v>
      </c>
      <c r="H55" s="4">
        <v>-2.1456578744408432</v>
      </c>
    </row>
    <row r="56" spans="1:8">
      <c r="F56" s="4">
        <v>8</v>
      </c>
      <c r="G56" s="4">
        <v>65.141122936911927</v>
      </c>
      <c r="H56" s="4">
        <v>-5.1411229369119269</v>
      </c>
    </row>
    <row r="57" spans="1:8">
      <c r="F57" s="4">
        <v>9</v>
      </c>
      <c r="G57" s="4">
        <v>61.136587999383003</v>
      </c>
      <c r="H57" s="4">
        <v>-11.136587999383003</v>
      </c>
    </row>
    <row r="58" spans="1:8">
      <c r="F58" s="4">
        <v>10</v>
      </c>
      <c r="G58" s="4">
        <v>57.132053061854087</v>
      </c>
      <c r="H58" s="4">
        <v>-17.132053061854087</v>
      </c>
    </row>
    <row r="59" spans="1:8">
      <c r="F59" s="4">
        <v>11</v>
      </c>
      <c r="G59" s="4">
        <v>103.52987814283512</v>
      </c>
      <c r="H59" s="4">
        <v>-3.5298781428351163</v>
      </c>
    </row>
    <row r="60" spans="1:8">
      <c r="F60" s="4">
        <v>12</v>
      </c>
      <c r="G60" s="4">
        <v>99.525343205306186</v>
      </c>
      <c r="H60" s="4">
        <v>0.47465679469381428</v>
      </c>
    </row>
    <row r="61" spans="1:8">
      <c r="F61" s="4">
        <v>13</v>
      </c>
      <c r="G61" s="4">
        <v>95.520808267777269</v>
      </c>
      <c r="H61" s="4">
        <v>-1.5208082677772694</v>
      </c>
    </row>
    <row r="62" spans="1:8">
      <c r="F62" s="4">
        <v>14</v>
      </c>
      <c r="G62" s="4">
        <v>88.063936449174776</v>
      </c>
      <c r="H62" s="4">
        <v>1.9360635508252244</v>
      </c>
    </row>
    <row r="63" spans="1:8">
      <c r="F63" s="4">
        <v>15</v>
      </c>
      <c r="G63" s="4">
        <v>80.607064630572268</v>
      </c>
      <c r="H63" s="4">
        <v>3.3929353694277324</v>
      </c>
    </row>
    <row r="64" spans="1:8">
      <c r="F64" s="4">
        <v>16</v>
      </c>
      <c r="G64" s="4">
        <v>76.602529693043351</v>
      </c>
      <c r="H64" s="4">
        <v>3.3974703069566488</v>
      </c>
    </row>
    <row r="65" spans="1:17">
      <c r="F65" s="4">
        <v>17</v>
      </c>
      <c r="G65" s="4">
        <v>72.597994755514435</v>
      </c>
      <c r="H65" s="4">
        <v>7.4020052444855651</v>
      </c>
    </row>
    <row r="66" spans="1:17">
      <c r="F66" s="4">
        <v>18</v>
      </c>
      <c r="G66" s="4">
        <v>68.593459817985519</v>
      </c>
      <c r="H66" s="4">
        <v>5.4065401820144814</v>
      </c>
    </row>
    <row r="67" spans="1:17">
      <c r="F67" s="4">
        <v>19</v>
      </c>
      <c r="G67" s="4">
        <v>64.588924880456574</v>
      </c>
      <c r="H67" s="4">
        <v>3.4110751195434261</v>
      </c>
    </row>
    <row r="68" spans="1:17">
      <c r="F68" s="4">
        <v>20</v>
      </c>
      <c r="G68" s="4">
        <v>60.584389942927665</v>
      </c>
      <c r="H68" s="4">
        <v>-0.58438994292766466</v>
      </c>
    </row>
    <row r="69" spans="1:17">
      <c r="F69" s="4">
        <v>21</v>
      </c>
      <c r="G69" s="4">
        <v>106.98221502390869</v>
      </c>
      <c r="H69" s="4">
        <v>-6.9822150239086938</v>
      </c>
    </row>
    <row r="70" spans="1:17">
      <c r="F70" s="4">
        <v>22</v>
      </c>
      <c r="G70" s="4">
        <v>99.525343205306186</v>
      </c>
      <c r="H70" s="4">
        <v>0.47465679469381428</v>
      </c>
    </row>
    <row r="71" spans="1:17">
      <c r="F71" s="4">
        <v>23</v>
      </c>
      <c r="G71" s="4">
        <v>92.068471386703692</v>
      </c>
      <c r="H71" s="4">
        <v>1.9315286132963081</v>
      </c>
    </row>
    <row r="72" spans="1:17">
      <c r="F72" s="4">
        <v>24</v>
      </c>
      <c r="G72" s="4">
        <v>88.063936449174776</v>
      </c>
      <c r="H72" s="4">
        <v>5.9360635508252244</v>
      </c>
    </row>
    <row r="73" spans="1:17">
      <c r="F73" s="4">
        <v>25</v>
      </c>
      <c r="G73" s="4">
        <v>84.059401511645845</v>
      </c>
      <c r="H73" s="4">
        <v>4.9405984883541549</v>
      </c>
    </row>
    <row r="74" spans="1:17">
      <c r="F74" s="4">
        <v>26</v>
      </c>
      <c r="G74" s="4">
        <v>80.054866574116929</v>
      </c>
      <c r="H74" s="4">
        <v>3.9451334258830713</v>
      </c>
    </row>
    <row r="75" spans="1:17">
      <c r="F75" s="4">
        <v>27</v>
      </c>
      <c r="G75" s="4">
        <v>76.050331636588012</v>
      </c>
      <c r="H75" s="4">
        <v>-5.0331636588012429E-2</v>
      </c>
    </row>
    <row r="76" spans="1:17">
      <c r="F76" s="4">
        <v>28</v>
      </c>
      <c r="G76" s="4">
        <v>72.045796699059096</v>
      </c>
      <c r="H76" s="4">
        <v>-2.0457966990590961</v>
      </c>
    </row>
    <row r="77" spans="1:17">
      <c r="F77" s="4">
        <v>29</v>
      </c>
      <c r="G77" s="4">
        <v>68.041261761530166</v>
      </c>
      <c r="H77" s="4">
        <v>1.9587382384698344</v>
      </c>
      <c r="L77" s="2" t="s">
        <v>61</v>
      </c>
      <c r="M77" s="2">
        <v>110</v>
      </c>
    </row>
    <row r="78" spans="1:17" ht="13.5" thickBot="1">
      <c r="D78" s="9" t="s">
        <v>62</v>
      </c>
      <c r="F78" s="5">
        <v>30</v>
      </c>
      <c r="G78" s="5">
        <v>64.036726824001249</v>
      </c>
      <c r="H78" s="5">
        <v>5.9632731759987507</v>
      </c>
      <c r="L78" s="2" t="s">
        <v>63</v>
      </c>
      <c r="M78" s="2">
        <v>-5</v>
      </c>
    </row>
    <row r="79" spans="1:17">
      <c r="A79" s="2" t="s">
        <v>64</v>
      </c>
      <c r="B79" s="2">
        <v>100</v>
      </c>
      <c r="D79" s="2">
        <v>100</v>
      </c>
      <c r="F79" s="4"/>
      <c r="G79" s="4"/>
      <c r="H79" s="4"/>
      <c r="L79" s="2" t="s">
        <v>65</v>
      </c>
      <c r="M79" s="2">
        <v>-6</v>
      </c>
    </row>
    <row r="80" spans="1:17">
      <c r="A80" s="2" t="s">
        <v>66</v>
      </c>
      <c r="B80" s="10">
        <v>-4.2315949314064314</v>
      </c>
      <c r="D80" s="10">
        <v>-4.2315949314064314</v>
      </c>
      <c r="F80" s="4"/>
      <c r="G80" s="4"/>
      <c r="H80" s="4"/>
      <c r="Q80" s="2" t="s">
        <v>67</v>
      </c>
    </row>
    <row r="81" spans="1:34" ht="13.5" thickBot="1">
      <c r="A81" s="2" t="s">
        <v>68</v>
      </c>
      <c r="B81" s="11">
        <v>-4.4231856738925535</v>
      </c>
      <c r="D81" s="10">
        <v>-4.4231856738925535</v>
      </c>
    </row>
    <row r="82" spans="1:34" ht="13.5" thickBot="1">
      <c r="A82" s="2" t="s">
        <v>69</v>
      </c>
      <c r="B82" s="11">
        <v>119.75746151429469</v>
      </c>
      <c r="D82" s="11">
        <v>119.75746151429469</v>
      </c>
    </row>
    <row r="84" spans="1:34">
      <c r="A84" s="1" t="s">
        <v>27</v>
      </c>
      <c r="B84" s="1" t="s">
        <v>28</v>
      </c>
      <c r="C84" s="12" t="s">
        <v>70</v>
      </c>
      <c r="D84" s="13" t="s">
        <v>71</v>
      </c>
      <c r="E84" s="1" t="s">
        <v>72</v>
      </c>
      <c r="F84" s="13" t="s">
        <v>73</v>
      </c>
      <c r="G84" s="1" t="s">
        <v>74</v>
      </c>
      <c r="H84" s="13" t="s">
        <v>75</v>
      </c>
      <c r="I84" s="14" t="s">
        <v>76</v>
      </c>
      <c r="J84" s="14" t="s">
        <v>77</v>
      </c>
      <c r="K84" s="14" t="s">
        <v>78</v>
      </c>
      <c r="M84" s="14" t="s">
        <v>79</v>
      </c>
      <c r="N84" s="14" t="s">
        <v>80</v>
      </c>
    </row>
    <row r="85" spans="1:34">
      <c r="A85" s="2" t="s">
        <v>31</v>
      </c>
      <c r="B85" s="2">
        <v>1</v>
      </c>
      <c r="C85" s="15">
        <v>1</v>
      </c>
      <c r="D85" s="16">
        <v>100</v>
      </c>
      <c r="E85" s="2">
        <v>2</v>
      </c>
      <c r="F85" s="16">
        <v>100</v>
      </c>
      <c r="G85" s="2">
        <v>1</v>
      </c>
      <c r="H85" s="16">
        <v>100</v>
      </c>
      <c r="I85" s="17">
        <f>MIN($B$79,$B$82+$B$80*$B85+$B$81*C85)</f>
        <v>100</v>
      </c>
      <c r="J85" s="17">
        <f>MIN($B$79,$B$82+$B$80*$B85+$B$81*E85)</f>
        <v>100</v>
      </c>
      <c r="K85" s="17">
        <f>MIN($B$79,$B$82+$B$80*$B85+$B$81*G85)</f>
        <v>100</v>
      </c>
      <c r="M85" s="2">
        <f>$M$77+$M$78*B85</f>
        <v>105</v>
      </c>
      <c r="N85" s="2">
        <f>$M$77+$M$79*P85</f>
        <v>104</v>
      </c>
      <c r="P85" s="2">
        <v>1</v>
      </c>
    </row>
    <row r="86" spans="1:34">
      <c r="A86" s="2" t="s">
        <v>31</v>
      </c>
      <c r="B86" s="2">
        <v>2</v>
      </c>
      <c r="C86" s="15">
        <v>1</v>
      </c>
      <c r="D86" s="16">
        <v>100</v>
      </c>
      <c r="E86" s="2">
        <v>2</v>
      </c>
      <c r="F86" s="16">
        <v>100</v>
      </c>
      <c r="G86" s="2">
        <v>2</v>
      </c>
      <c r="H86" s="16">
        <v>100</v>
      </c>
      <c r="I86" s="17">
        <f t="shared" ref="I86:I94" si="0">MIN($B$79,$B$82+$B$80*$B86+$B$81*C86)</f>
        <v>100</v>
      </c>
      <c r="J86" s="17">
        <f t="shared" ref="J86:J94" si="1">MIN($B$79,$B$82+$B$80*$B86+$B$81*E86)</f>
        <v>100</v>
      </c>
      <c r="K86" s="17">
        <f t="shared" ref="K86:K94" si="2">MIN($B$79,$B$82+$B$80*$B86+$B$81*G86)</f>
        <v>100</v>
      </c>
      <c r="M86" s="2">
        <f t="shared" ref="M86:M94" si="3">$M$77+$M$78*B86</f>
        <v>100</v>
      </c>
      <c r="N86" s="2">
        <f>$M$77+$M$79*P86</f>
        <v>98</v>
      </c>
      <c r="P86" s="2">
        <v>2</v>
      </c>
    </row>
    <row r="87" spans="1:34">
      <c r="A87" s="2" t="s">
        <v>31</v>
      </c>
      <c r="B87" s="2">
        <v>3</v>
      </c>
      <c r="C87" s="15">
        <v>2</v>
      </c>
      <c r="D87" s="16">
        <v>95</v>
      </c>
      <c r="E87" s="2">
        <v>2</v>
      </c>
      <c r="F87" s="16">
        <v>94</v>
      </c>
      <c r="G87" s="2">
        <v>3</v>
      </c>
      <c r="H87" s="16">
        <v>94</v>
      </c>
      <c r="I87" s="17">
        <f t="shared" si="0"/>
        <v>98.216305372290279</v>
      </c>
      <c r="J87" s="17">
        <f t="shared" si="1"/>
        <v>98.216305372290279</v>
      </c>
      <c r="K87" s="17">
        <f t="shared" si="2"/>
        <v>93.793119698397732</v>
      </c>
      <c r="M87" s="2">
        <f t="shared" si="3"/>
        <v>95</v>
      </c>
      <c r="N87" s="2">
        <f>$M$77+$M$79*P87</f>
        <v>92</v>
      </c>
      <c r="P87" s="2">
        <v>3</v>
      </c>
    </row>
    <row r="88" spans="1:34">
      <c r="A88" s="2" t="s">
        <v>31</v>
      </c>
      <c r="B88" s="2">
        <v>4</v>
      </c>
      <c r="C88" s="15">
        <v>4</v>
      </c>
      <c r="D88" s="16">
        <v>87</v>
      </c>
      <c r="E88" s="2">
        <v>3</v>
      </c>
      <c r="F88" s="16">
        <v>90</v>
      </c>
      <c r="G88" s="2">
        <v>3</v>
      </c>
      <c r="H88" s="16">
        <v>94</v>
      </c>
      <c r="I88" s="17">
        <f t="shared" si="0"/>
        <v>85.13833909309875</v>
      </c>
      <c r="J88" s="17">
        <f t="shared" si="1"/>
        <v>89.561524766991312</v>
      </c>
      <c r="K88" s="17">
        <f t="shared" si="2"/>
        <v>89.561524766991312</v>
      </c>
      <c r="M88" s="2">
        <f t="shared" si="3"/>
        <v>90</v>
      </c>
      <c r="N88" s="2">
        <f>$M$77+$M$79*P88</f>
        <v>86</v>
      </c>
      <c r="P88" s="2">
        <v>4</v>
      </c>
    </row>
    <row r="89" spans="1:34">
      <c r="A89" s="2" t="s">
        <v>31</v>
      </c>
      <c r="B89" s="2">
        <v>5</v>
      </c>
      <c r="C89" s="15">
        <v>4</v>
      </c>
      <c r="D89" s="16">
        <v>85</v>
      </c>
      <c r="E89" s="2">
        <v>4</v>
      </c>
      <c r="F89" s="16">
        <v>84</v>
      </c>
      <c r="G89" s="2">
        <v>3</v>
      </c>
      <c r="H89" s="16">
        <v>89</v>
      </c>
      <c r="I89" s="17">
        <f t="shared" si="0"/>
        <v>80.906744161692316</v>
      </c>
      <c r="J89" s="17">
        <f t="shared" si="1"/>
        <v>80.906744161692316</v>
      </c>
      <c r="K89" s="17">
        <f t="shared" si="2"/>
        <v>85.329929835584878</v>
      </c>
      <c r="M89" s="2">
        <f t="shared" si="3"/>
        <v>85</v>
      </c>
      <c r="N89" s="2">
        <f>$M$77+$M$79*P89</f>
        <v>80</v>
      </c>
      <c r="P89" s="2">
        <v>5</v>
      </c>
    </row>
    <row r="90" spans="1:34">
      <c r="A90" s="2" t="s">
        <v>31</v>
      </c>
      <c r="B90" s="2">
        <v>6</v>
      </c>
      <c r="C90" s="15">
        <v>4</v>
      </c>
      <c r="D90" s="16">
        <v>80</v>
      </c>
      <c r="E90" s="2">
        <v>4</v>
      </c>
      <c r="F90" s="16">
        <v>80</v>
      </c>
      <c r="G90" s="2">
        <v>3</v>
      </c>
      <c r="H90" s="16">
        <v>84</v>
      </c>
      <c r="I90" s="17">
        <f t="shared" si="0"/>
        <v>76.675149230285882</v>
      </c>
      <c r="J90" s="17">
        <f t="shared" si="1"/>
        <v>76.675149230285882</v>
      </c>
      <c r="K90" s="17">
        <f t="shared" si="2"/>
        <v>81.098334904178444</v>
      </c>
      <c r="M90" s="2">
        <f t="shared" si="3"/>
        <v>80</v>
      </c>
    </row>
    <row r="91" spans="1:34">
      <c r="A91" s="2" t="s">
        <v>31</v>
      </c>
      <c r="B91" s="2">
        <v>7</v>
      </c>
      <c r="C91" s="15">
        <v>5</v>
      </c>
      <c r="D91" s="16">
        <v>67</v>
      </c>
      <c r="E91" s="2">
        <v>4</v>
      </c>
      <c r="F91" s="16">
        <v>80</v>
      </c>
      <c r="G91" s="2">
        <v>3</v>
      </c>
      <c r="H91" s="16">
        <v>76</v>
      </c>
      <c r="I91" s="17">
        <f t="shared" si="0"/>
        <v>68.020368624986901</v>
      </c>
      <c r="J91" s="17">
        <f t="shared" si="1"/>
        <v>72.443554298879448</v>
      </c>
      <c r="K91" s="17">
        <f t="shared" si="2"/>
        <v>76.86673997277201</v>
      </c>
      <c r="M91" s="2">
        <f t="shared" si="3"/>
        <v>75</v>
      </c>
    </row>
    <row r="92" spans="1:34">
      <c r="A92" s="2" t="s">
        <v>31</v>
      </c>
      <c r="B92" s="2">
        <v>8</v>
      </c>
      <c r="C92" s="15">
        <v>5</v>
      </c>
      <c r="D92" s="16">
        <v>60</v>
      </c>
      <c r="E92" s="2">
        <v>4</v>
      </c>
      <c r="F92" s="16">
        <v>74</v>
      </c>
      <c r="G92" s="2">
        <v>3</v>
      </c>
      <c r="H92" s="16">
        <v>70</v>
      </c>
      <c r="I92" s="17">
        <f t="shared" si="0"/>
        <v>63.788773693580467</v>
      </c>
      <c r="J92" s="17">
        <f t="shared" si="1"/>
        <v>68.211959367473014</v>
      </c>
      <c r="K92" s="17">
        <f t="shared" si="2"/>
        <v>72.635145041365575</v>
      </c>
      <c r="M92" s="2">
        <f t="shared" si="3"/>
        <v>70</v>
      </c>
    </row>
    <row r="93" spans="1:34">
      <c r="A93" s="2" t="s">
        <v>31</v>
      </c>
      <c r="B93" s="2">
        <v>9</v>
      </c>
      <c r="C93" s="15">
        <v>5</v>
      </c>
      <c r="D93" s="16">
        <v>50</v>
      </c>
      <c r="E93" s="2">
        <v>4</v>
      </c>
      <c r="F93" s="16">
        <v>68</v>
      </c>
      <c r="G93" s="2">
        <v>3</v>
      </c>
      <c r="H93" s="16">
        <v>70</v>
      </c>
      <c r="I93" s="17">
        <f t="shared" si="0"/>
        <v>59.557178762174047</v>
      </c>
      <c r="J93" s="17">
        <f t="shared" si="1"/>
        <v>63.980364436066594</v>
      </c>
      <c r="K93" s="17">
        <f t="shared" si="2"/>
        <v>68.403550109959156</v>
      </c>
      <c r="M93" s="2">
        <f t="shared" si="3"/>
        <v>65</v>
      </c>
    </row>
    <row r="94" spans="1:34" ht="13.5" thickBot="1">
      <c r="A94" s="2" t="s">
        <v>31</v>
      </c>
      <c r="B94" s="2">
        <v>10</v>
      </c>
      <c r="C94" s="15">
        <v>5</v>
      </c>
      <c r="D94" s="16">
        <v>40</v>
      </c>
      <c r="E94" s="2">
        <v>4</v>
      </c>
      <c r="F94" s="16">
        <v>60</v>
      </c>
      <c r="G94" s="2">
        <v>3</v>
      </c>
      <c r="H94" s="16">
        <v>70</v>
      </c>
      <c r="I94" s="17">
        <f t="shared" si="0"/>
        <v>55.325583830767613</v>
      </c>
      <c r="J94" s="17">
        <f t="shared" si="1"/>
        <v>59.74876950466016</v>
      </c>
      <c r="K94" s="17">
        <f t="shared" si="2"/>
        <v>64.171955178552722</v>
      </c>
      <c r="M94" s="2">
        <f t="shared" si="3"/>
        <v>60</v>
      </c>
    </row>
    <row r="95" spans="1:34">
      <c r="P95" s="18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20"/>
      <c r="AH95" s="9" t="s">
        <v>81</v>
      </c>
    </row>
    <row r="96" spans="1:34">
      <c r="P96" s="21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22"/>
    </row>
    <row r="97" spans="16:33">
      <c r="P97" s="21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22"/>
    </row>
    <row r="98" spans="16:33">
      <c r="P98" s="21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22"/>
    </row>
    <row r="99" spans="16:33">
      <c r="P99" s="21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22"/>
    </row>
    <row r="100" spans="16:33">
      <c r="P100" s="21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22"/>
    </row>
    <row r="101" spans="16:33">
      <c r="P101" s="21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22"/>
    </row>
    <row r="102" spans="16:33">
      <c r="P102" s="21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22"/>
    </row>
    <row r="103" spans="16:33">
      <c r="P103" s="21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22"/>
    </row>
    <row r="104" spans="16:33">
      <c r="P104" s="21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22"/>
    </row>
    <row r="105" spans="16:33">
      <c r="P105" s="21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22"/>
    </row>
    <row r="106" spans="16:33">
      <c r="P106" s="21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22"/>
    </row>
    <row r="107" spans="16:33">
      <c r="P107" s="21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22"/>
    </row>
    <row r="108" spans="16:33">
      <c r="P108" s="21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22"/>
    </row>
    <row r="109" spans="16:33">
      <c r="P109" s="21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16:33">
      <c r="P110" s="21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2"/>
    </row>
    <row r="111" spans="16:33">
      <c r="P111" s="21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22"/>
    </row>
    <row r="112" spans="16:33">
      <c r="P112" s="21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22"/>
    </row>
    <row r="113" spans="1:33">
      <c r="P113" s="21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22"/>
    </row>
    <row r="114" spans="1:33">
      <c r="P114" s="21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22"/>
    </row>
    <row r="115" spans="1:33">
      <c r="P115" s="21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22"/>
    </row>
    <row r="116" spans="1:33">
      <c r="P116" s="21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22"/>
    </row>
    <row r="117" spans="1:33">
      <c r="P117" s="21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22"/>
    </row>
    <row r="118" spans="1:33" ht="13.5" thickBot="1">
      <c r="P118" s="23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5"/>
    </row>
    <row r="120" spans="1:3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33">
      <c r="A121" s="2" t="s">
        <v>82</v>
      </c>
    </row>
    <row r="122" spans="1:33">
      <c r="A122" s="2" t="s">
        <v>83</v>
      </c>
    </row>
    <row r="123" spans="1:33">
      <c r="A123" s="2" t="s">
        <v>84</v>
      </c>
      <c r="B123" s="1"/>
      <c r="C123" s="1"/>
      <c r="D123" s="1"/>
      <c r="E123" s="1"/>
      <c r="F123" s="1"/>
      <c r="G123" s="1"/>
      <c r="H123" s="1"/>
    </row>
    <row r="125" spans="1:33">
      <c r="A125" s="1" t="s">
        <v>27</v>
      </c>
      <c r="B125" s="1" t="s">
        <v>28</v>
      </c>
      <c r="C125" s="1" t="s">
        <v>29</v>
      </c>
      <c r="D125" s="1" t="s">
        <v>10</v>
      </c>
      <c r="G125" s="27"/>
    </row>
    <row r="126" spans="1:33">
      <c r="A126" s="2" t="s">
        <v>31</v>
      </c>
      <c r="B126" s="2">
        <v>3</v>
      </c>
      <c r="C126" s="2">
        <v>2</v>
      </c>
      <c r="D126" s="2">
        <v>95</v>
      </c>
      <c r="F126" s="2" t="s">
        <v>30</v>
      </c>
    </row>
    <row r="127" spans="1:33" ht="13.5" thickBot="1">
      <c r="A127" s="2" t="s">
        <v>31</v>
      </c>
      <c r="B127" s="2">
        <v>4</v>
      </c>
      <c r="C127" s="2">
        <v>4</v>
      </c>
      <c r="D127" s="2">
        <v>87</v>
      </c>
    </row>
    <row r="128" spans="1:33">
      <c r="A128" s="2" t="s">
        <v>31</v>
      </c>
      <c r="B128" s="2">
        <v>5</v>
      </c>
      <c r="C128" s="2">
        <v>4</v>
      </c>
      <c r="D128" s="2">
        <v>85</v>
      </c>
      <c r="F128" s="3" t="s">
        <v>32</v>
      </c>
      <c r="G128" s="3"/>
    </row>
    <row r="129" spans="1:35">
      <c r="A129" s="2" t="s">
        <v>31</v>
      </c>
      <c r="B129" s="2">
        <v>6</v>
      </c>
      <c r="C129" s="2">
        <v>4</v>
      </c>
      <c r="D129" s="2">
        <v>80</v>
      </c>
      <c r="F129" s="4" t="s">
        <v>33</v>
      </c>
      <c r="G129" s="4">
        <v>0.93911286914564984</v>
      </c>
    </row>
    <row r="130" spans="1:35">
      <c r="A130" s="2" t="s">
        <v>31</v>
      </c>
      <c r="B130" s="2">
        <v>7</v>
      </c>
      <c r="C130" s="2">
        <v>5</v>
      </c>
      <c r="D130" s="2">
        <v>67</v>
      </c>
      <c r="F130" s="4" t="s">
        <v>34</v>
      </c>
      <c r="G130" s="4">
        <v>0.88193298099497441</v>
      </c>
    </row>
    <row r="131" spans="1:35">
      <c r="A131" s="2" t="s">
        <v>31</v>
      </c>
      <c r="B131" s="2">
        <v>8</v>
      </c>
      <c r="C131" s="2">
        <v>5</v>
      </c>
      <c r="D131" s="2">
        <v>60</v>
      </c>
      <c r="F131" s="4" t="s">
        <v>35</v>
      </c>
      <c r="G131" s="4">
        <v>0.87068850299449574</v>
      </c>
    </row>
    <row r="132" spans="1:35">
      <c r="A132" s="2" t="s">
        <v>31</v>
      </c>
      <c r="B132" s="2">
        <v>9</v>
      </c>
      <c r="C132" s="2">
        <v>5</v>
      </c>
      <c r="D132" s="2">
        <v>50</v>
      </c>
      <c r="F132" s="4" t="s">
        <v>36</v>
      </c>
      <c r="G132" s="4">
        <v>5.1975594403711787</v>
      </c>
    </row>
    <row r="133" spans="1:35" ht="13.5" thickBot="1">
      <c r="A133" s="2" t="s">
        <v>31</v>
      </c>
      <c r="B133" s="2">
        <v>10</v>
      </c>
      <c r="C133" s="2">
        <v>5</v>
      </c>
      <c r="D133" s="2">
        <v>40</v>
      </c>
      <c r="F133" s="5" t="s">
        <v>37</v>
      </c>
      <c r="G133" s="5">
        <v>24</v>
      </c>
    </row>
    <row r="134" spans="1:35">
      <c r="A134" s="2" t="s">
        <v>44</v>
      </c>
      <c r="B134" s="2">
        <v>3</v>
      </c>
      <c r="C134" s="2">
        <v>2</v>
      </c>
      <c r="D134" s="2">
        <v>94</v>
      </c>
    </row>
    <row r="135" spans="1:35" ht="13.5" thickBot="1">
      <c r="A135" s="2" t="s">
        <v>44</v>
      </c>
      <c r="B135" s="2">
        <v>4</v>
      </c>
      <c r="C135" s="2">
        <v>3</v>
      </c>
      <c r="D135" s="2">
        <v>90</v>
      </c>
      <c r="F135" s="2" t="s">
        <v>38</v>
      </c>
    </row>
    <row r="136" spans="1:35">
      <c r="A136" s="2" t="s">
        <v>44</v>
      </c>
      <c r="B136" s="2">
        <v>5</v>
      </c>
      <c r="C136" s="2">
        <v>4</v>
      </c>
      <c r="D136" s="2">
        <v>84</v>
      </c>
      <c r="F136" s="6"/>
      <c r="G136" s="6" t="s">
        <v>39</v>
      </c>
      <c r="H136" s="6" t="s">
        <v>40</v>
      </c>
      <c r="I136" s="6" t="s">
        <v>41</v>
      </c>
      <c r="J136" s="6" t="s">
        <v>42</v>
      </c>
      <c r="K136" s="6" t="s">
        <v>43</v>
      </c>
    </row>
    <row r="137" spans="1:35">
      <c r="A137" s="2" t="s">
        <v>44</v>
      </c>
      <c r="B137" s="2">
        <v>6</v>
      </c>
      <c r="C137" s="2">
        <v>4</v>
      </c>
      <c r="D137" s="2">
        <v>80</v>
      </c>
      <c r="F137" s="4" t="s">
        <v>45</v>
      </c>
      <c r="G137" s="4">
        <v>2</v>
      </c>
      <c r="H137" s="4">
        <v>4237.651226473311</v>
      </c>
      <c r="I137" s="4">
        <v>2118.8256132366555</v>
      </c>
      <c r="J137" s="4">
        <v>78.432540928750498</v>
      </c>
      <c r="K137" s="4">
        <v>1.8086322926271265E-10</v>
      </c>
    </row>
    <row r="138" spans="1:35">
      <c r="A138" s="2" t="s">
        <v>44</v>
      </c>
      <c r="B138" s="2">
        <v>7</v>
      </c>
      <c r="C138" s="2">
        <v>4</v>
      </c>
      <c r="D138" s="2">
        <v>80</v>
      </c>
      <c r="F138" s="4" t="s">
        <v>46</v>
      </c>
      <c r="G138" s="4">
        <v>21</v>
      </c>
      <c r="H138" s="4">
        <v>567.30710686002271</v>
      </c>
      <c r="I138" s="4">
        <v>27.014624136191557</v>
      </c>
      <c r="J138" s="4"/>
      <c r="K138" s="4"/>
    </row>
    <row r="139" spans="1:35" ht="13.5" thickBot="1">
      <c r="A139" s="2" t="s">
        <v>44</v>
      </c>
      <c r="B139" s="2">
        <v>8</v>
      </c>
      <c r="C139" s="2">
        <v>4</v>
      </c>
      <c r="D139" s="2">
        <v>74</v>
      </c>
      <c r="F139" s="5" t="s">
        <v>47</v>
      </c>
      <c r="G139" s="5">
        <v>23</v>
      </c>
      <c r="H139" s="5">
        <v>4804.9583333333339</v>
      </c>
      <c r="I139" s="5"/>
      <c r="J139" s="5"/>
      <c r="K139" s="5"/>
    </row>
    <row r="140" spans="1:35" ht="13.5" thickBot="1">
      <c r="A140" s="2" t="s">
        <v>44</v>
      </c>
      <c r="B140" s="2">
        <v>9</v>
      </c>
      <c r="C140" s="2">
        <v>4</v>
      </c>
      <c r="D140" s="2">
        <v>68</v>
      </c>
    </row>
    <row r="141" spans="1:35">
      <c r="A141" s="2" t="s">
        <v>44</v>
      </c>
      <c r="B141" s="2">
        <v>10</v>
      </c>
      <c r="C141" s="2">
        <v>4</v>
      </c>
      <c r="D141" s="2">
        <v>60</v>
      </c>
      <c r="F141" s="6"/>
      <c r="G141" s="6" t="s">
        <v>48</v>
      </c>
      <c r="H141" s="6" t="s">
        <v>36</v>
      </c>
      <c r="I141" s="6" t="s">
        <v>49</v>
      </c>
      <c r="J141" s="6" t="s">
        <v>50</v>
      </c>
      <c r="K141" s="6" t="s">
        <v>51</v>
      </c>
      <c r="L141" s="6" t="s">
        <v>52</v>
      </c>
      <c r="M141" s="6" t="s">
        <v>53</v>
      </c>
      <c r="N141" s="6" t="s">
        <v>54</v>
      </c>
    </row>
    <row r="142" spans="1:35" ht="13.5" thickBot="1">
      <c r="A142" s="2" t="s">
        <v>56</v>
      </c>
      <c r="B142" s="2">
        <v>3</v>
      </c>
      <c r="C142" s="2">
        <v>3</v>
      </c>
      <c r="D142" s="2">
        <v>94</v>
      </c>
      <c r="F142" s="4" t="s">
        <v>55</v>
      </c>
      <c r="G142" s="4">
        <v>125.86094826699578</v>
      </c>
      <c r="H142" s="4">
        <v>4.6791011173732802</v>
      </c>
      <c r="I142" s="4">
        <v>26.898531386654597</v>
      </c>
      <c r="J142" s="4">
        <v>9.3295763960885437E-18</v>
      </c>
      <c r="K142" s="4">
        <v>116.13022483819708</v>
      </c>
      <c r="L142" s="4">
        <v>135.59167169579447</v>
      </c>
      <c r="M142" s="4">
        <v>116.13022483819708</v>
      </c>
      <c r="N142" s="4">
        <v>135.59167169579447</v>
      </c>
    </row>
    <row r="143" spans="1:35">
      <c r="A143" s="2" t="s">
        <v>56</v>
      </c>
      <c r="B143" s="2">
        <v>4</v>
      </c>
      <c r="C143" s="2">
        <v>3</v>
      </c>
      <c r="D143" s="2">
        <v>94</v>
      </c>
      <c r="F143" s="4" t="s">
        <v>28</v>
      </c>
      <c r="G143" s="4">
        <v>-4.4145325516815808</v>
      </c>
      <c r="H143" s="4">
        <v>0.54205020107711055</v>
      </c>
      <c r="I143" s="4">
        <v>-8.144139680991616</v>
      </c>
      <c r="J143" s="4">
        <v>6.1777648430385454E-8</v>
      </c>
      <c r="K143" s="4">
        <v>-5.5417876502350119</v>
      </c>
      <c r="L143" s="4">
        <v>-3.2872774531281501</v>
      </c>
      <c r="M143" s="4">
        <v>-5.5417876502350119</v>
      </c>
      <c r="N143" s="4">
        <v>-3.2872774531281501</v>
      </c>
      <c r="P143" s="18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20"/>
      <c r="AI143" s="9" t="s">
        <v>85</v>
      </c>
    </row>
    <row r="144" spans="1:35" ht="13.5" thickBot="1">
      <c r="A144" s="2" t="s">
        <v>56</v>
      </c>
      <c r="B144" s="2">
        <v>5</v>
      </c>
      <c r="C144" s="2">
        <v>3</v>
      </c>
      <c r="D144" s="2">
        <v>89</v>
      </c>
      <c r="F144" s="5" t="s">
        <v>29</v>
      </c>
      <c r="G144" s="5">
        <v>-5.643628509719222</v>
      </c>
      <c r="H144" s="5">
        <v>1.4493064319527325</v>
      </c>
      <c r="I144" s="5">
        <v>-3.8940201915168777</v>
      </c>
      <c r="J144" s="5">
        <v>8.3678261610730016E-4</v>
      </c>
      <c r="K144" s="5">
        <v>-8.6576262197811111</v>
      </c>
      <c r="L144" s="5">
        <v>-2.629630799657332</v>
      </c>
      <c r="M144" s="5">
        <v>-8.6576262197811111</v>
      </c>
      <c r="N144" s="5">
        <v>-2.629630799657332</v>
      </c>
      <c r="P144" s="21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22"/>
    </row>
    <row r="145" spans="1:34">
      <c r="A145" s="2" t="s">
        <v>56</v>
      </c>
      <c r="B145" s="2">
        <v>6</v>
      </c>
      <c r="C145" s="2">
        <v>3</v>
      </c>
      <c r="D145" s="2">
        <v>84</v>
      </c>
      <c r="P145" s="21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22"/>
    </row>
    <row r="146" spans="1:34">
      <c r="A146" s="2" t="s">
        <v>56</v>
      </c>
      <c r="B146" s="2">
        <v>7</v>
      </c>
      <c r="C146" s="2">
        <v>3</v>
      </c>
      <c r="D146" s="2">
        <v>76</v>
      </c>
      <c r="P146" s="21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22"/>
    </row>
    <row r="147" spans="1:34">
      <c r="A147" s="2" t="s">
        <v>56</v>
      </c>
      <c r="B147" s="2">
        <v>8</v>
      </c>
      <c r="C147" s="2">
        <v>3</v>
      </c>
      <c r="D147" s="2">
        <v>70</v>
      </c>
      <c r="P147" s="21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22"/>
    </row>
    <row r="148" spans="1:34">
      <c r="A148" s="2" t="s">
        <v>56</v>
      </c>
      <c r="B148" s="2">
        <v>9</v>
      </c>
      <c r="C148" s="2">
        <v>3</v>
      </c>
      <c r="D148" s="2">
        <v>70</v>
      </c>
      <c r="P148" s="21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22"/>
    </row>
    <row r="149" spans="1:34">
      <c r="A149" s="2" t="s">
        <v>56</v>
      </c>
      <c r="B149" s="2">
        <v>10</v>
      </c>
      <c r="C149" s="2">
        <v>3</v>
      </c>
      <c r="D149" s="2">
        <v>70</v>
      </c>
      <c r="P149" s="21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22"/>
    </row>
    <row r="150" spans="1:34">
      <c r="P150" s="21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22"/>
    </row>
    <row r="151" spans="1:34">
      <c r="P151" s="21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22"/>
    </row>
    <row r="152" spans="1:34">
      <c r="A152" s="2" t="s">
        <v>64</v>
      </c>
      <c r="B152" s="2">
        <v>100</v>
      </c>
      <c r="F152" s="4"/>
      <c r="G152" s="4"/>
      <c r="H152" s="4"/>
      <c r="P152" s="21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22"/>
    </row>
    <row r="153" spans="1:34">
      <c r="A153" s="2" t="s">
        <v>66</v>
      </c>
      <c r="B153" s="2">
        <v>-4.7305198983010381</v>
      </c>
      <c r="F153" s="4"/>
      <c r="G153" s="4"/>
      <c r="H153" s="4"/>
      <c r="P153" s="21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22"/>
    </row>
    <row r="154" spans="1:34">
      <c r="A154" s="2" t="s">
        <v>68</v>
      </c>
      <c r="B154" s="2">
        <v>-7.3624741610319839</v>
      </c>
      <c r="P154" s="21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22"/>
    </row>
    <row r="155" spans="1:34">
      <c r="A155" s="2" t="s">
        <v>69</v>
      </c>
      <c r="B155" s="2">
        <v>135.12102225584033</v>
      </c>
      <c r="P155" s="21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22"/>
    </row>
    <row r="156" spans="1:34">
      <c r="P156" s="21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22"/>
    </row>
    <row r="157" spans="1:34">
      <c r="A157" s="1" t="s">
        <v>27</v>
      </c>
      <c r="B157" s="1" t="s">
        <v>28</v>
      </c>
      <c r="C157" s="12" t="s">
        <v>70</v>
      </c>
      <c r="D157" s="13" t="s">
        <v>86</v>
      </c>
      <c r="E157" s="1" t="s">
        <v>72</v>
      </c>
      <c r="F157" s="13" t="s">
        <v>87</v>
      </c>
      <c r="G157" s="1" t="s">
        <v>74</v>
      </c>
      <c r="H157" s="13" t="s">
        <v>88</v>
      </c>
      <c r="I157" s="14" t="s">
        <v>76</v>
      </c>
      <c r="J157" s="14" t="s">
        <v>77</v>
      </c>
      <c r="K157" s="14" t="s">
        <v>78</v>
      </c>
      <c r="M157" s="14" t="s">
        <v>89</v>
      </c>
      <c r="N157" s="14" t="s">
        <v>90</v>
      </c>
      <c r="O157" s="14" t="s">
        <v>91</v>
      </c>
      <c r="P157" s="21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22"/>
    </row>
    <row r="158" spans="1:34">
      <c r="A158" s="2" t="s">
        <v>31</v>
      </c>
      <c r="B158" s="2">
        <v>1</v>
      </c>
      <c r="C158" s="15">
        <v>1</v>
      </c>
      <c r="D158" s="16">
        <v>100</v>
      </c>
      <c r="E158" s="2">
        <v>2</v>
      </c>
      <c r="F158" s="16">
        <v>100</v>
      </c>
      <c r="G158" s="2">
        <v>1</v>
      </c>
      <c r="H158" s="16">
        <v>100</v>
      </c>
      <c r="I158" s="28">
        <f>MIN($B$152,$B$155+$B$153*$B158+$B$154*C158)</f>
        <v>100</v>
      </c>
      <c r="J158" s="28">
        <f>MIN($B$152,$B$155+$B$153*$B158+$B$154*E158)</f>
        <v>100</v>
      </c>
      <c r="K158" s="28">
        <f>MIN($B$152,$B$155+$B$153*$B158+$B$154*G158)</f>
        <v>100</v>
      </c>
      <c r="M158" s="2">
        <f>(D158-I158)^2</f>
        <v>0</v>
      </c>
      <c r="N158" s="2">
        <f>(F158-J158)^2</f>
        <v>0</v>
      </c>
      <c r="O158" s="2">
        <f>(H158-K158)^2</f>
        <v>0</v>
      </c>
      <c r="P158" s="21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22"/>
    </row>
    <row r="159" spans="1:34">
      <c r="A159" s="2" t="s">
        <v>31</v>
      </c>
      <c r="B159" s="2">
        <v>2</v>
      </c>
      <c r="C159" s="15">
        <v>1</v>
      </c>
      <c r="D159" s="16">
        <v>100</v>
      </c>
      <c r="E159" s="2">
        <v>2</v>
      </c>
      <c r="F159" s="16">
        <v>100</v>
      </c>
      <c r="G159" s="2">
        <v>2</v>
      </c>
      <c r="H159" s="16">
        <v>100</v>
      </c>
      <c r="I159" s="28">
        <f t="shared" ref="I159:I167" si="4">MIN($B$152,$B$155+$B$153*$B159+$B$154*C159)</f>
        <v>100</v>
      </c>
      <c r="J159" s="28">
        <f t="shared" ref="J159:J167" si="5">MIN($B$152,$B$155+$B$153*$B159+$B$154*E159)</f>
        <v>100</v>
      </c>
      <c r="K159" s="28">
        <f t="shared" ref="K159:K167" si="6">MIN($B$152,$B$155+$B$153*$B159+$B$154*G159)</f>
        <v>100</v>
      </c>
      <c r="M159" s="2">
        <f t="shared" ref="M159:M167" si="7">(D159-I159)^2</f>
        <v>0</v>
      </c>
      <c r="N159" s="2">
        <f t="shared" ref="N159:N167" si="8">(F159-J159)^2</f>
        <v>0</v>
      </c>
      <c r="O159" s="2">
        <f t="shared" ref="O159:O167" si="9">(H159-K159)^2</f>
        <v>0</v>
      </c>
      <c r="P159" s="21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22"/>
    </row>
    <row r="160" spans="1:34">
      <c r="A160" s="2" t="s">
        <v>31</v>
      </c>
      <c r="B160" s="2">
        <v>3</v>
      </c>
      <c r="C160" s="15">
        <v>2</v>
      </c>
      <c r="D160" s="16">
        <v>95</v>
      </c>
      <c r="E160" s="2">
        <v>2</v>
      </c>
      <c r="F160" s="16">
        <v>94</v>
      </c>
      <c r="G160" s="2">
        <v>3</v>
      </c>
      <c r="H160" s="16">
        <v>94</v>
      </c>
      <c r="I160" s="28">
        <f t="shared" si="4"/>
        <v>100</v>
      </c>
      <c r="J160" s="28">
        <f t="shared" si="5"/>
        <v>100</v>
      </c>
      <c r="K160" s="28">
        <f t="shared" si="6"/>
        <v>98.842040077841261</v>
      </c>
      <c r="M160" s="2">
        <f t="shared" si="7"/>
        <v>25</v>
      </c>
      <c r="N160" s="2">
        <f t="shared" si="8"/>
        <v>36</v>
      </c>
      <c r="O160" s="2">
        <f t="shared" si="9"/>
        <v>23.445352115421009</v>
      </c>
      <c r="P160" s="21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22"/>
    </row>
    <row r="161" spans="1:35">
      <c r="A161" s="2" t="s">
        <v>31</v>
      </c>
      <c r="B161" s="2">
        <v>4</v>
      </c>
      <c r="C161" s="15">
        <v>4</v>
      </c>
      <c r="D161" s="16">
        <v>87</v>
      </c>
      <c r="E161" s="2">
        <v>3</v>
      </c>
      <c r="F161" s="16">
        <v>90</v>
      </c>
      <c r="G161" s="2">
        <v>3</v>
      </c>
      <c r="H161" s="16">
        <v>94</v>
      </c>
      <c r="I161" s="28">
        <f t="shared" si="4"/>
        <v>86.749046018508238</v>
      </c>
      <c r="J161" s="28">
        <f t="shared" si="5"/>
        <v>94.111520179540221</v>
      </c>
      <c r="K161" s="28">
        <f t="shared" si="6"/>
        <v>94.111520179540221</v>
      </c>
      <c r="M161" s="2">
        <f t="shared" si="7"/>
        <v>6.2977900826567429E-2</v>
      </c>
      <c r="N161" s="2">
        <f t="shared" si="8"/>
        <v>16.904598186766453</v>
      </c>
      <c r="O161" s="2">
        <f t="shared" si="9"/>
        <v>1.2436750444683221E-2</v>
      </c>
      <c r="P161" s="21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22"/>
    </row>
    <row r="162" spans="1:35">
      <c r="A162" s="2" t="s">
        <v>31</v>
      </c>
      <c r="B162" s="2">
        <v>5</v>
      </c>
      <c r="C162" s="15">
        <v>4</v>
      </c>
      <c r="D162" s="16">
        <v>85</v>
      </c>
      <c r="E162" s="2">
        <v>4</v>
      </c>
      <c r="F162" s="16">
        <v>84</v>
      </c>
      <c r="G162" s="2">
        <v>3</v>
      </c>
      <c r="H162" s="16">
        <v>89</v>
      </c>
      <c r="I162" s="28">
        <f t="shared" si="4"/>
        <v>82.018526120207213</v>
      </c>
      <c r="J162" s="28">
        <f t="shared" si="5"/>
        <v>82.018526120207213</v>
      </c>
      <c r="K162" s="28">
        <f t="shared" si="6"/>
        <v>89.381000281239196</v>
      </c>
      <c r="M162" s="2">
        <f t="shared" si="7"/>
        <v>8.8891864958866567</v>
      </c>
      <c r="N162" s="2">
        <f t="shared" si="8"/>
        <v>3.9262387363010816</v>
      </c>
      <c r="O162" s="2">
        <f t="shared" si="9"/>
        <v>0.14516121430434623</v>
      </c>
      <c r="P162" s="21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22"/>
    </row>
    <row r="163" spans="1:35">
      <c r="A163" s="2" t="s">
        <v>31</v>
      </c>
      <c r="B163" s="2">
        <v>6</v>
      </c>
      <c r="C163" s="15">
        <v>4</v>
      </c>
      <c r="D163" s="16">
        <v>80</v>
      </c>
      <c r="E163" s="2">
        <v>4</v>
      </c>
      <c r="F163" s="16">
        <v>80</v>
      </c>
      <c r="G163" s="2">
        <v>3</v>
      </c>
      <c r="H163" s="16">
        <v>84</v>
      </c>
      <c r="I163" s="28">
        <f t="shared" si="4"/>
        <v>77.288006221906173</v>
      </c>
      <c r="J163" s="28">
        <f t="shared" si="5"/>
        <v>77.288006221906173</v>
      </c>
      <c r="K163" s="28">
        <f t="shared" si="6"/>
        <v>84.650480382938156</v>
      </c>
      <c r="M163" s="2">
        <f t="shared" si="7"/>
        <v>7.3549102524196313</v>
      </c>
      <c r="N163" s="2">
        <f t="shared" si="8"/>
        <v>7.3549102524196313</v>
      </c>
      <c r="O163" s="2">
        <f t="shared" si="9"/>
        <v>0.42312472858736982</v>
      </c>
      <c r="P163" s="21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22"/>
    </row>
    <row r="164" spans="1:35">
      <c r="A164" s="2" t="s">
        <v>31</v>
      </c>
      <c r="B164" s="2">
        <v>7</v>
      </c>
      <c r="C164" s="15">
        <v>5</v>
      </c>
      <c r="D164" s="16">
        <v>67</v>
      </c>
      <c r="E164" s="2">
        <v>4</v>
      </c>
      <c r="F164" s="16">
        <v>80</v>
      </c>
      <c r="G164" s="2">
        <v>3</v>
      </c>
      <c r="H164" s="16">
        <v>76</v>
      </c>
      <c r="I164" s="28">
        <f t="shared" si="4"/>
        <v>65.195012162573136</v>
      </c>
      <c r="J164" s="28">
        <f t="shared" si="5"/>
        <v>72.557486323605133</v>
      </c>
      <c r="K164" s="28">
        <f t="shared" si="6"/>
        <v>79.919960484637116</v>
      </c>
      <c r="M164" s="2">
        <f t="shared" si="7"/>
        <v>3.2579810932589086</v>
      </c>
      <c r="N164" s="2">
        <f t="shared" si="8"/>
        <v>55.391009823324644</v>
      </c>
      <c r="O164" s="2">
        <f t="shared" si="9"/>
        <v>15.366090201116453</v>
      </c>
      <c r="P164" s="21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22"/>
    </row>
    <row r="165" spans="1:35" ht="13.5" thickBot="1">
      <c r="A165" s="2" t="s">
        <v>31</v>
      </c>
      <c r="B165" s="2">
        <v>8</v>
      </c>
      <c r="C165" s="15">
        <v>5</v>
      </c>
      <c r="D165" s="16">
        <v>60</v>
      </c>
      <c r="E165" s="2">
        <v>4</v>
      </c>
      <c r="F165" s="16">
        <v>74</v>
      </c>
      <c r="G165" s="2">
        <v>3</v>
      </c>
      <c r="H165" s="16">
        <v>70</v>
      </c>
      <c r="I165" s="28">
        <f t="shared" si="4"/>
        <v>60.464492264272103</v>
      </c>
      <c r="J165" s="28">
        <f t="shared" si="5"/>
        <v>67.826966425304093</v>
      </c>
      <c r="K165" s="28">
        <f t="shared" si="6"/>
        <v>75.189440586336076</v>
      </c>
      <c r="M165" s="2">
        <f t="shared" si="7"/>
        <v>0.21575306356862498</v>
      </c>
      <c r="N165" s="2">
        <f t="shared" si="8"/>
        <v>38.10634351432293</v>
      </c>
      <c r="O165" s="2">
        <f t="shared" si="9"/>
        <v>26.930293599112115</v>
      </c>
      <c r="P165" s="23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5"/>
    </row>
    <row r="166" spans="1:35">
      <c r="A166" s="2" t="s">
        <v>31</v>
      </c>
      <c r="B166" s="2">
        <v>9</v>
      </c>
      <c r="C166" s="15">
        <v>5</v>
      </c>
      <c r="D166" s="16">
        <v>50</v>
      </c>
      <c r="E166" s="2">
        <v>4</v>
      </c>
      <c r="F166" s="16">
        <v>68</v>
      </c>
      <c r="G166" s="2">
        <v>3</v>
      </c>
      <c r="H166" s="16">
        <v>70</v>
      </c>
      <c r="I166" s="28">
        <f t="shared" si="4"/>
        <v>55.733972365971063</v>
      </c>
      <c r="J166" s="28">
        <f t="shared" si="5"/>
        <v>63.096446527003053</v>
      </c>
      <c r="K166" s="28">
        <f t="shared" si="6"/>
        <v>70.458920688035036</v>
      </c>
      <c r="M166" s="2">
        <f t="shared" si="7"/>
        <v>32.878439093719791</v>
      </c>
      <c r="N166" s="2">
        <f t="shared" si="8"/>
        <v>24.044836662540419</v>
      </c>
      <c r="O166" s="2">
        <f t="shared" si="9"/>
        <v>0.21060819790655089</v>
      </c>
    </row>
    <row r="167" spans="1:35">
      <c r="A167" s="2" t="s">
        <v>31</v>
      </c>
      <c r="B167" s="2">
        <v>10</v>
      </c>
      <c r="C167" s="15">
        <v>5</v>
      </c>
      <c r="D167" s="16">
        <v>40</v>
      </c>
      <c r="E167" s="2">
        <v>4</v>
      </c>
      <c r="F167" s="16">
        <v>60</v>
      </c>
      <c r="G167" s="2">
        <v>3</v>
      </c>
      <c r="H167" s="16">
        <v>70</v>
      </c>
      <c r="I167" s="28">
        <f t="shared" si="4"/>
        <v>51.003452467670023</v>
      </c>
      <c r="J167" s="28">
        <f t="shared" si="5"/>
        <v>58.365926628702013</v>
      </c>
      <c r="K167" s="28">
        <f t="shared" si="6"/>
        <v>65.728400789733996</v>
      </c>
      <c r="M167" s="2">
        <f t="shared" si="7"/>
        <v>121.07596620827351</v>
      </c>
      <c r="N167" s="2">
        <f t="shared" si="8"/>
        <v>2.6701957827851688</v>
      </c>
      <c r="O167" s="2">
        <f t="shared" si="9"/>
        <v>18.246559813145147</v>
      </c>
    </row>
    <row r="169" spans="1:35">
      <c r="M169" s="2">
        <f>SUM(M158:M167)</f>
        <v>198.73521410795368</v>
      </c>
      <c r="N169" s="2">
        <f>SUM(N158:N167)</f>
        <v>184.39813295846031</v>
      </c>
      <c r="O169" s="2">
        <f>SUM(O158:O167)</f>
        <v>84.779626620037675</v>
      </c>
    </row>
    <row r="172" spans="1:35" ht="13.5" thickBot="1"/>
    <row r="173" spans="1:35">
      <c r="L173" s="2" t="s">
        <v>66</v>
      </c>
      <c r="M173" s="2">
        <v>-7.5003749199256369</v>
      </c>
      <c r="N173" s="2">
        <v>-4.6515501231683762</v>
      </c>
      <c r="O173" s="2">
        <v>-4.2024220861934412</v>
      </c>
      <c r="Q173" s="18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0"/>
    </row>
    <row r="174" spans="1:35">
      <c r="L174" s="2" t="s">
        <v>68</v>
      </c>
      <c r="M174" s="2">
        <v>-3.4979646736098267</v>
      </c>
      <c r="N174" s="2">
        <v>0.3183452228343347</v>
      </c>
      <c r="O174" s="2">
        <v>-0.2134002162037355</v>
      </c>
      <c r="Q174" s="29" t="s">
        <v>92</v>
      </c>
      <c r="R174" s="15"/>
      <c r="S174" s="30" t="s">
        <v>93</v>
      </c>
      <c r="T174" s="15"/>
      <c r="U174" s="15"/>
      <c r="V174" s="15"/>
      <c r="W174" s="15"/>
      <c r="X174" s="15"/>
      <c r="Y174" s="15"/>
      <c r="Z174" s="30" t="s">
        <v>94</v>
      </c>
      <c r="AA174" s="15"/>
      <c r="AB174" s="15"/>
      <c r="AC174" s="15"/>
      <c r="AD174" s="15"/>
      <c r="AE174" s="15"/>
      <c r="AF174" s="15"/>
      <c r="AG174" s="15"/>
      <c r="AH174" s="15"/>
      <c r="AI174" s="22"/>
    </row>
    <row r="175" spans="1:35">
      <c r="L175" s="2" t="s">
        <v>69</v>
      </c>
      <c r="M175" s="2">
        <v>135.49328087311969</v>
      </c>
      <c r="N175" s="2">
        <v>107.92387704816566</v>
      </c>
      <c r="O175" s="2">
        <v>108.83100088860253</v>
      </c>
      <c r="Q175" s="21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22"/>
    </row>
    <row r="176" spans="1:35">
      <c r="Q176" s="21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22"/>
    </row>
    <row r="177" spans="1:35">
      <c r="M177" s="2" t="s">
        <v>95</v>
      </c>
      <c r="Q177" s="21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22"/>
    </row>
    <row r="178" spans="1:35">
      <c r="M178" s="2">
        <f>SUM(M158:O167)</f>
        <v>467.91297368645178</v>
      </c>
      <c r="Q178" s="21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22"/>
    </row>
    <row r="179" spans="1:35">
      <c r="L179" s="31" t="s">
        <v>66</v>
      </c>
      <c r="M179" s="31">
        <v>-4.7305198983010381</v>
      </c>
      <c r="Q179" s="21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22"/>
    </row>
    <row r="180" spans="1:35">
      <c r="L180" s="31" t="s">
        <v>68</v>
      </c>
      <c r="M180" s="31">
        <v>-7.3624741610319839</v>
      </c>
      <c r="Q180" s="21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22"/>
    </row>
    <row r="181" spans="1:35">
      <c r="L181" s="31" t="s">
        <v>69</v>
      </c>
      <c r="M181" s="31">
        <v>135.12102225584033</v>
      </c>
      <c r="Q181" s="21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22"/>
    </row>
    <row r="182" spans="1:35">
      <c r="Q182" s="21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22"/>
    </row>
    <row r="183" spans="1:35">
      <c r="L183" s="31" t="s">
        <v>96</v>
      </c>
      <c r="Q183" s="21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22"/>
    </row>
    <row r="184" spans="1:35">
      <c r="Q184" s="21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22"/>
    </row>
    <row r="185" spans="1:35">
      <c r="Q185" s="21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22"/>
    </row>
    <row r="186" spans="1:3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Q186" s="21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22"/>
    </row>
    <row r="187" spans="1:35">
      <c r="Q187" s="21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22"/>
    </row>
    <row r="188" spans="1:35">
      <c r="A188" s="1" t="s">
        <v>27</v>
      </c>
      <c r="B188" s="1" t="s">
        <v>28</v>
      </c>
      <c r="C188" s="1" t="s">
        <v>29</v>
      </c>
      <c r="D188" s="1" t="s">
        <v>10</v>
      </c>
      <c r="Q188" s="21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22"/>
    </row>
    <row r="189" spans="1:35">
      <c r="A189" s="2" t="s">
        <v>31</v>
      </c>
      <c r="B189" s="2">
        <v>2</v>
      </c>
      <c r="C189" s="2">
        <v>1</v>
      </c>
      <c r="D189" s="2">
        <v>100</v>
      </c>
      <c r="F189" s="2" t="s">
        <v>30</v>
      </c>
      <c r="Q189" s="21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22"/>
    </row>
    <row r="190" spans="1:35" ht="13.5" thickBot="1">
      <c r="A190" s="2" t="s">
        <v>31</v>
      </c>
      <c r="B190" s="2">
        <v>3</v>
      </c>
      <c r="C190" s="2">
        <v>2</v>
      </c>
      <c r="D190" s="2">
        <v>95</v>
      </c>
      <c r="Q190" s="21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22"/>
    </row>
    <row r="191" spans="1:35">
      <c r="A191" s="2" t="s">
        <v>31</v>
      </c>
      <c r="B191" s="2">
        <v>4</v>
      </c>
      <c r="C191" s="2">
        <v>4</v>
      </c>
      <c r="D191" s="2">
        <v>87</v>
      </c>
      <c r="F191" s="3" t="s">
        <v>32</v>
      </c>
      <c r="G191" s="3"/>
      <c r="Q191" s="21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22"/>
    </row>
    <row r="192" spans="1:35">
      <c r="A192" s="2" t="s">
        <v>31</v>
      </c>
      <c r="B192" s="2">
        <v>5</v>
      </c>
      <c r="C192" s="2">
        <v>4</v>
      </c>
      <c r="D192" s="2">
        <v>85</v>
      </c>
      <c r="F192" s="4" t="s">
        <v>33</v>
      </c>
      <c r="G192" s="4">
        <v>0.94458408053423715</v>
      </c>
      <c r="Q192" s="21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22"/>
    </row>
    <row r="193" spans="1:35">
      <c r="A193" s="2" t="s">
        <v>31</v>
      </c>
      <c r="B193" s="2">
        <v>6</v>
      </c>
      <c r="C193" s="2">
        <v>4</v>
      </c>
      <c r="D193" s="2">
        <v>80</v>
      </c>
      <c r="F193" s="4" t="s">
        <v>34</v>
      </c>
      <c r="G193" s="4">
        <v>0.8922390851987102</v>
      </c>
      <c r="Q193" s="21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22"/>
    </row>
    <row r="194" spans="1:35">
      <c r="A194" s="2" t="s">
        <v>31</v>
      </c>
      <c r="B194" s="2">
        <v>7</v>
      </c>
      <c r="C194" s="2">
        <v>5</v>
      </c>
      <c r="D194" s="2">
        <v>67</v>
      </c>
      <c r="F194" s="4" t="s">
        <v>35</v>
      </c>
      <c r="G194" s="4">
        <v>0.88325900896526932</v>
      </c>
      <c r="Q194" s="21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22"/>
    </row>
    <row r="195" spans="1:35">
      <c r="A195" s="2" t="s">
        <v>31</v>
      </c>
      <c r="B195" s="2">
        <v>8</v>
      </c>
      <c r="C195" s="2">
        <v>5</v>
      </c>
      <c r="D195" s="2">
        <v>60</v>
      </c>
      <c r="F195" s="4" t="s">
        <v>36</v>
      </c>
      <c r="G195" s="4">
        <v>5.298118093120963</v>
      </c>
      <c r="Q195" s="21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22"/>
    </row>
    <row r="196" spans="1:35" ht="13.5" thickBot="1">
      <c r="A196" s="2" t="s">
        <v>31</v>
      </c>
      <c r="B196" s="2">
        <v>9</v>
      </c>
      <c r="C196" s="2">
        <v>5</v>
      </c>
      <c r="D196" s="2">
        <v>50</v>
      </c>
      <c r="F196" s="5" t="s">
        <v>37</v>
      </c>
      <c r="G196" s="5">
        <v>27</v>
      </c>
      <c r="Q196" s="21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22"/>
    </row>
    <row r="197" spans="1:35">
      <c r="A197" s="2" t="s">
        <v>31</v>
      </c>
      <c r="B197" s="2">
        <v>10</v>
      </c>
      <c r="C197" s="2">
        <v>5</v>
      </c>
      <c r="D197" s="2">
        <v>40</v>
      </c>
      <c r="Q197" s="21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22"/>
    </row>
    <row r="198" spans="1:35" ht="13.5" thickBot="1">
      <c r="A198" s="2" t="s">
        <v>44</v>
      </c>
      <c r="B198" s="2">
        <v>2</v>
      </c>
      <c r="C198" s="2">
        <v>2</v>
      </c>
      <c r="D198" s="2">
        <v>100</v>
      </c>
      <c r="F198" s="2" t="s">
        <v>38</v>
      </c>
      <c r="Q198" s="21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22"/>
    </row>
    <row r="199" spans="1:35" ht="13.5" thickBot="1">
      <c r="A199" s="2" t="s">
        <v>44</v>
      </c>
      <c r="B199" s="2">
        <v>3</v>
      </c>
      <c r="C199" s="2">
        <v>2</v>
      </c>
      <c r="D199" s="2">
        <v>94</v>
      </c>
      <c r="F199" s="6"/>
      <c r="G199" s="6" t="s">
        <v>39</v>
      </c>
      <c r="H199" s="6" t="s">
        <v>40</v>
      </c>
      <c r="I199" s="6" t="s">
        <v>41</v>
      </c>
      <c r="J199" s="6" t="s">
        <v>42</v>
      </c>
      <c r="K199" s="6" t="s">
        <v>43</v>
      </c>
      <c r="Q199" s="23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5"/>
    </row>
    <row r="200" spans="1:35">
      <c r="A200" s="2" t="s">
        <v>44</v>
      </c>
      <c r="B200" s="2">
        <v>4</v>
      </c>
      <c r="C200" s="2">
        <v>3</v>
      </c>
      <c r="D200" s="2">
        <v>90</v>
      </c>
      <c r="F200" s="4" t="s">
        <v>45</v>
      </c>
      <c r="G200" s="4">
        <v>2</v>
      </c>
      <c r="H200" s="4">
        <v>5577.9483017418916</v>
      </c>
      <c r="I200" s="4">
        <v>2788.9741508709458</v>
      </c>
      <c r="J200" s="4">
        <v>99.357629267790671</v>
      </c>
      <c r="K200" s="4">
        <v>2.4520833838104559E-12</v>
      </c>
    </row>
    <row r="201" spans="1:35">
      <c r="A201" s="2" t="s">
        <v>44</v>
      </c>
      <c r="B201" s="2">
        <v>5</v>
      </c>
      <c r="C201" s="2">
        <v>4</v>
      </c>
      <c r="D201" s="2">
        <v>84</v>
      </c>
      <c r="F201" s="4" t="s">
        <v>46</v>
      </c>
      <c r="G201" s="4">
        <v>24</v>
      </c>
      <c r="H201" s="4">
        <v>673.68132788773698</v>
      </c>
      <c r="I201" s="4">
        <v>28.070055328655709</v>
      </c>
      <c r="J201" s="4"/>
      <c r="K201" s="4"/>
    </row>
    <row r="202" spans="1:35" ht="13.5" thickBot="1">
      <c r="A202" s="2" t="s">
        <v>44</v>
      </c>
      <c r="B202" s="2">
        <v>6</v>
      </c>
      <c r="C202" s="2">
        <v>4</v>
      </c>
      <c r="D202" s="2">
        <v>80</v>
      </c>
      <c r="F202" s="5" t="s">
        <v>47</v>
      </c>
      <c r="G202" s="5">
        <v>26</v>
      </c>
      <c r="H202" s="5">
        <v>6251.6296296296287</v>
      </c>
      <c r="I202" s="5"/>
      <c r="J202" s="5"/>
      <c r="K202" s="5"/>
    </row>
    <row r="203" spans="1:35" ht="13.5" thickBot="1">
      <c r="A203" s="2" t="s">
        <v>44</v>
      </c>
      <c r="B203" s="2">
        <v>7</v>
      </c>
      <c r="C203" s="2">
        <v>4</v>
      </c>
      <c r="D203" s="2">
        <v>80</v>
      </c>
    </row>
    <row r="204" spans="1:35">
      <c r="A204" s="2" t="s">
        <v>44</v>
      </c>
      <c r="B204" s="2">
        <v>8</v>
      </c>
      <c r="C204" s="2">
        <v>4</v>
      </c>
      <c r="D204" s="2">
        <v>74</v>
      </c>
      <c r="F204" s="6"/>
      <c r="G204" s="6" t="s">
        <v>48</v>
      </c>
      <c r="H204" s="6" t="s">
        <v>36</v>
      </c>
      <c r="I204" s="6" t="s">
        <v>49</v>
      </c>
      <c r="J204" s="6" t="s">
        <v>50</v>
      </c>
      <c r="K204" s="6" t="s">
        <v>51</v>
      </c>
      <c r="L204" s="6" t="s">
        <v>52</v>
      </c>
      <c r="M204" s="6" t="s">
        <v>53</v>
      </c>
      <c r="N204" s="6" t="s">
        <v>54</v>
      </c>
    </row>
    <row r="205" spans="1:35">
      <c r="A205" s="2" t="s">
        <v>44</v>
      </c>
      <c r="B205" s="2">
        <v>9</v>
      </c>
      <c r="C205" s="2">
        <v>4</v>
      </c>
      <c r="D205" s="2">
        <v>68</v>
      </c>
      <c r="F205" s="4" t="s">
        <v>55</v>
      </c>
      <c r="G205" s="4">
        <v>119.75746151429469</v>
      </c>
      <c r="H205" s="4">
        <v>3.5337428413148984</v>
      </c>
      <c r="I205" s="4">
        <v>33.889693419154739</v>
      </c>
      <c r="J205" s="4">
        <v>8.8020673348476498E-22</v>
      </c>
      <c r="K205" s="4">
        <v>112.46417479750924</v>
      </c>
      <c r="L205" s="4">
        <v>127.05074823108014</v>
      </c>
      <c r="M205" s="4">
        <v>112.46417479750924</v>
      </c>
      <c r="N205" s="4">
        <v>127.05074823108014</v>
      </c>
    </row>
    <row r="206" spans="1:35">
      <c r="A206" s="2" t="s">
        <v>44</v>
      </c>
      <c r="B206" s="2">
        <v>10</v>
      </c>
      <c r="C206" s="2">
        <v>4</v>
      </c>
      <c r="D206" s="2">
        <v>60</v>
      </c>
      <c r="F206" s="4" t="s">
        <v>28</v>
      </c>
      <c r="G206" s="4">
        <v>-4.2315949314064314</v>
      </c>
      <c r="H206" s="4">
        <v>0.5319160032907676</v>
      </c>
      <c r="I206" s="4">
        <v>-7.9553818746326836</v>
      </c>
      <c r="J206" s="4">
        <v>3.483915256150501E-8</v>
      </c>
      <c r="K206" s="4">
        <v>-5.3294155978934796</v>
      </c>
      <c r="L206" s="4">
        <v>-3.1337742649193832</v>
      </c>
      <c r="M206" s="4">
        <v>-5.3294155978934796</v>
      </c>
      <c r="N206" s="4">
        <v>-3.1337742649193832</v>
      </c>
    </row>
    <row r="207" spans="1:35" ht="13.5" thickBot="1">
      <c r="A207" s="2" t="s">
        <v>56</v>
      </c>
      <c r="B207" s="2">
        <v>2</v>
      </c>
      <c r="C207" s="2">
        <v>2</v>
      </c>
      <c r="D207" s="2">
        <v>100</v>
      </c>
      <c r="F207" s="5" t="s">
        <v>29</v>
      </c>
      <c r="G207" s="5">
        <v>-4.4231856738925535</v>
      </c>
      <c r="H207" s="5">
        <v>1.3363364942648648</v>
      </c>
      <c r="I207" s="5">
        <v>-3.3099340569351154</v>
      </c>
      <c r="J207" s="5">
        <v>2.9397352490206567E-3</v>
      </c>
      <c r="K207" s="5">
        <v>-7.1812486231339285</v>
      </c>
      <c r="L207" s="5">
        <v>-1.6651227246511788</v>
      </c>
      <c r="M207" s="5">
        <v>-7.1812486231339285</v>
      </c>
      <c r="N207" s="5">
        <v>-1.6651227246511788</v>
      </c>
    </row>
    <row r="208" spans="1:35">
      <c r="A208" s="2" t="s">
        <v>56</v>
      </c>
      <c r="B208" s="2">
        <v>3</v>
      </c>
      <c r="C208" s="2">
        <v>3</v>
      </c>
      <c r="D208" s="2">
        <v>94</v>
      </c>
    </row>
    <row r="209" spans="1:8">
      <c r="A209" s="2" t="s">
        <v>56</v>
      </c>
      <c r="B209" s="2">
        <v>4</v>
      </c>
      <c r="C209" s="2">
        <v>3</v>
      </c>
      <c r="D209" s="2">
        <v>94</v>
      </c>
    </row>
    <row r="210" spans="1:8">
      <c r="A210" s="2" t="s">
        <v>56</v>
      </c>
      <c r="B210" s="2">
        <v>5</v>
      </c>
      <c r="C210" s="2">
        <v>3</v>
      </c>
      <c r="D210" s="2">
        <v>89</v>
      </c>
    </row>
    <row r="211" spans="1:8">
      <c r="A211" s="2" t="s">
        <v>56</v>
      </c>
      <c r="B211" s="2">
        <v>6</v>
      </c>
      <c r="C211" s="2">
        <v>3</v>
      </c>
      <c r="D211" s="2">
        <v>84</v>
      </c>
    </row>
    <row r="212" spans="1:8" ht="13.5" thickBot="1">
      <c r="A212" s="2" t="s">
        <v>56</v>
      </c>
      <c r="B212" s="2">
        <v>7</v>
      </c>
      <c r="C212" s="2">
        <v>3</v>
      </c>
      <c r="D212" s="2">
        <v>76</v>
      </c>
    </row>
    <row r="213" spans="1:8">
      <c r="A213" s="2" t="s">
        <v>56</v>
      </c>
      <c r="B213" s="2">
        <v>8</v>
      </c>
      <c r="C213" s="2">
        <v>3</v>
      </c>
      <c r="D213" s="2">
        <v>70</v>
      </c>
      <c r="F213" s="6"/>
      <c r="G213" s="6"/>
      <c r="H213" s="6"/>
    </row>
    <row r="214" spans="1:8">
      <c r="A214" s="2" t="s">
        <v>56</v>
      </c>
      <c r="B214" s="2">
        <v>9</v>
      </c>
      <c r="C214" s="2">
        <v>3</v>
      </c>
      <c r="D214" s="2">
        <v>70</v>
      </c>
      <c r="F214" s="4"/>
      <c r="G214" s="4"/>
      <c r="H214" s="4"/>
    </row>
    <row r="215" spans="1:8">
      <c r="A215" s="2" t="s">
        <v>56</v>
      </c>
      <c r="B215" s="2">
        <v>10</v>
      </c>
      <c r="C215" s="2">
        <v>3</v>
      </c>
      <c r="D215" s="2">
        <v>70</v>
      </c>
      <c r="F215" s="4"/>
      <c r="G215" s="4"/>
      <c r="H215" s="4"/>
    </row>
    <row r="216" spans="1:8">
      <c r="F216" s="4"/>
      <c r="G216" s="4"/>
      <c r="H216" s="4"/>
    </row>
    <row r="217" spans="1:8" ht="13.5" thickBot="1">
      <c r="B217" s="9" t="s">
        <v>97</v>
      </c>
      <c r="F217" s="4"/>
      <c r="G217" s="4"/>
      <c r="H217" s="4"/>
    </row>
    <row r="218" spans="1:8">
      <c r="B218" s="18"/>
      <c r="C218" s="19"/>
      <c r="D218" s="19"/>
      <c r="E218" s="20"/>
      <c r="F218" s="4"/>
      <c r="G218" s="4"/>
      <c r="H218" s="4"/>
    </row>
    <row r="219" spans="1:8">
      <c r="B219" s="21"/>
      <c r="C219" s="40" t="s">
        <v>98</v>
      </c>
      <c r="D219" s="40" t="s">
        <v>105</v>
      </c>
      <c r="E219" s="41" t="s">
        <v>106</v>
      </c>
      <c r="F219" s="4"/>
      <c r="G219" s="4"/>
      <c r="H219" s="4"/>
    </row>
    <row r="220" spans="1:8" ht="15.75">
      <c r="B220" s="21" t="s">
        <v>107</v>
      </c>
      <c r="C220" s="35">
        <v>114.43908684251119</v>
      </c>
      <c r="D220" s="10">
        <v>119.75746151429469</v>
      </c>
      <c r="E220" s="36">
        <v>125.86094826699578</v>
      </c>
      <c r="F220" s="4"/>
      <c r="G220" s="4"/>
      <c r="H220" s="4"/>
    </row>
    <row r="221" spans="1:8">
      <c r="B221" s="21" t="s">
        <v>108</v>
      </c>
      <c r="C221" s="35">
        <v>-4.0045349375289208</v>
      </c>
      <c r="D221" s="10">
        <v>-4.2315949314064314</v>
      </c>
      <c r="E221" s="36">
        <v>-4.4145325516815808</v>
      </c>
      <c r="F221" s="4"/>
      <c r="G221" s="4"/>
      <c r="H221" s="4"/>
    </row>
    <row r="222" spans="1:8" ht="13.5" thickBot="1">
      <c r="B222" s="21" t="s">
        <v>109</v>
      </c>
      <c r="C222" s="35">
        <v>-3.4523368810735793</v>
      </c>
      <c r="D222" s="11">
        <v>-4.4231856738925535</v>
      </c>
      <c r="E222" s="37">
        <v>-5.643628509719222</v>
      </c>
      <c r="F222" s="4"/>
      <c r="G222" s="4"/>
      <c r="H222" s="4"/>
    </row>
    <row r="223" spans="1:8" ht="14.25">
      <c r="B223" s="21" t="s">
        <v>110</v>
      </c>
      <c r="C223" s="38">
        <v>0.88496347987975743</v>
      </c>
      <c r="D223" s="38">
        <v>0.8922390851987102</v>
      </c>
      <c r="E223" s="39">
        <v>0.88193298099497441</v>
      </c>
      <c r="F223" s="4"/>
      <c r="G223" s="4"/>
      <c r="H223" s="4"/>
    </row>
    <row r="224" spans="1:8" ht="14.25">
      <c r="B224" s="21" t="s">
        <v>111</v>
      </c>
      <c r="C224" s="38">
        <v>0.87644225616714688</v>
      </c>
      <c r="D224" s="38">
        <v>0.88325900896526932</v>
      </c>
      <c r="E224" s="39">
        <v>0.87068850299449574</v>
      </c>
      <c r="F224" s="4"/>
      <c r="G224" s="4"/>
      <c r="H224" s="4"/>
    </row>
    <row r="225" spans="2:8" ht="13.5" thickBot="1">
      <c r="B225" s="23"/>
      <c r="C225" s="24"/>
      <c r="D225" s="24"/>
      <c r="E225" s="25"/>
      <c r="F225" s="4"/>
      <c r="G225" s="4"/>
      <c r="H225" s="4"/>
    </row>
    <row r="226" spans="2:8">
      <c r="F226" s="4"/>
      <c r="G226" s="4"/>
      <c r="H226" s="4"/>
    </row>
    <row r="227" spans="2:8">
      <c r="F227" s="4"/>
      <c r="G227" s="4"/>
      <c r="H227" s="4"/>
    </row>
    <row r="228" spans="2:8">
      <c r="F228" s="4"/>
      <c r="G228" s="4"/>
      <c r="H228" s="4"/>
    </row>
    <row r="229" spans="2:8">
      <c r="F229" s="4"/>
      <c r="G229" s="4"/>
      <c r="H229" s="4"/>
    </row>
    <row r="230" spans="2:8">
      <c r="F230" s="4"/>
      <c r="G230" s="4"/>
      <c r="H230" s="4"/>
    </row>
    <row r="231" spans="2:8">
      <c r="F231" s="4"/>
      <c r="G231" s="4"/>
      <c r="H231" s="4"/>
    </row>
    <row r="232" spans="2:8">
      <c r="F232" s="4"/>
      <c r="G232" s="4"/>
      <c r="H232" s="4"/>
    </row>
    <row r="233" spans="2:8">
      <c r="F233" s="4"/>
      <c r="G233" s="4"/>
      <c r="H233" s="4"/>
    </row>
    <row r="234" spans="2:8">
      <c r="F234" s="4"/>
      <c r="G234" s="4"/>
      <c r="H234" s="4"/>
    </row>
    <row r="235" spans="2:8">
      <c r="F235" s="4"/>
      <c r="G235" s="4"/>
      <c r="H235" s="4"/>
    </row>
    <row r="236" spans="2:8">
      <c r="F236" s="4"/>
      <c r="G236" s="4"/>
      <c r="H236" s="4"/>
    </row>
    <row r="237" spans="2:8">
      <c r="F237" s="4"/>
      <c r="G237" s="4"/>
      <c r="H237" s="4"/>
    </row>
    <row r="238" spans="2:8">
      <c r="F238" s="4"/>
      <c r="G238" s="4"/>
      <c r="H238" s="4"/>
    </row>
    <row r="239" spans="2:8">
      <c r="F239" s="4"/>
      <c r="G239" s="4"/>
      <c r="H239" s="4"/>
    </row>
    <row r="240" spans="2:8" ht="13.5" thickBot="1">
      <c r="F240" s="5"/>
      <c r="G240" s="5"/>
      <c r="H240" s="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5:AI221"/>
  <sheetViews>
    <sheetView tabSelected="1" zoomScale="77" zoomScaleNormal="77" workbookViewId="0">
      <selection activeCell="B24" sqref="B24"/>
    </sheetView>
  </sheetViews>
  <sheetFormatPr defaultRowHeight="12.75"/>
  <cols>
    <col min="1" max="1" width="9.140625" style="2"/>
    <col min="2" max="2" width="11.28515625" style="2" customWidth="1"/>
    <col min="3" max="5" width="9.5703125" style="2" bestFit="1" customWidth="1"/>
    <col min="6" max="6" width="17.28515625" style="2" customWidth="1"/>
    <col min="7" max="7" width="20.5703125" style="2" customWidth="1"/>
    <col min="8" max="8" width="15.140625" style="2" customWidth="1"/>
    <col min="9" max="9" width="9.140625" style="2"/>
    <col min="10" max="10" width="11.5703125" style="2" customWidth="1"/>
    <col min="11" max="11" width="14.28515625" style="2" customWidth="1"/>
    <col min="12" max="12" width="10.7109375" style="2" customWidth="1"/>
    <col min="13" max="16384" width="9.140625" style="2"/>
  </cols>
  <sheetData>
    <row r="5" spans="1:11">
      <c r="A5" s="1" t="s">
        <v>27</v>
      </c>
      <c r="B5" s="1" t="s">
        <v>28</v>
      </c>
      <c r="C5" s="1" t="s">
        <v>29</v>
      </c>
      <c r="D5" s="1" t="s">
        <v>10</v>
      </c>
      <c r="F5" s="2" t="s">
        <v>30</v>
      </c>
    </row>
    <row r="6" spans="1:11" ht="13.5" thickBot="1">
      <c r="A6" s="2" t="s">
        <v>31</v>
      </c>
      <c r="B6" s="2">
        <v>1</v>
      </c>
      <c r="C6" s="2">
        <v>1</v>
      </c>
      <c r="D6" s="2">
        <v>100</v>
      </c>
    </row>
    <row r="7" spans="1:11">
      <c r="A7" s="2" t="s">
        <v>31</v>
      </c>
      <c r="B7" s="2">
        <v>2</v>
      </c>
      <c r="C7" s="2">
        <v>1</v>
      </c>
      <c r="D7" s="2">
        <v>100</v>
      </c>
      <c r="F7" s="3" t="s">
        <v>32</v>
      </c>
      <c r="G7" s="3"/>
    </row>
    <row r="8" spans="1:11">
      <c r="A8" s="2" t="s">
        <v>31</v>
      </c>
      <c r="B8" s="2">
        <v>3</v>
      </c>
      <c r="C8" s="2">
        <v>2</v>
      </c>
      <c r="D8" s="2">
        <v>95</v>
      </c>
      <c r="F8" s="4" t="s">
        <v>33</v>
      </c>
      <c r="G8" s="4">
        <v>0.94072497568617652</v>
      </c>
    </row>
    <row r="9" spans="1:11">
      <c r="A9" s="2" t="s">
        <v>31</v>
      </c>
      <c r="B9" s="2">
        <v>4</v>
      </c>
      <c r="C9" s="2">
        <v>4</v>
      </c>
      <c r="D9" s="2">
        <v>87</v>
      </c>
      <c r="F9" s="4" t="s">
        <v>34</v>
      </c>
      <c r="G9" s="4">
        <v>0.88496347987975743</v>
      </c>
    </row>
    <row r="10" spans="1:11">
      <c r="A10" s="2" t="s">
        <v>31</v>
      </c>
      <c r="B10" s="2">
        <v>5</v>
      </c>
      <c r="C10" s="2">
        <v>4</v>
      </c>
      <c r="D10" s="2">
        <v>85</v>
      </c>
      <c r="F10" s="4" t="s">
        <v>35</v>
      </c>
      <c r="G10" s="4">
        <v>0.87644225616714688</v>
      </c>
    </row>
    <row r="11" spans="1:11">
      <c r="A11" s="2" t="s">
        <v>31</v>
      </c>
      <c r="B11" s="2">
        <v>6</v>
      </c>
      <c r="C11" s="2">
        <v>4</v>
      </c>
      <c r="D11" s="2">
        <v>80</v>
      </c>
      <c r="F11" s="4" t="s">
        <v>36</v>
      </c>
      <c r="G11" s="4">
        <v>5.6184278248430504</v>
      </c>
    </row>
    <row r="12" spans="1:11" ht="13.5" thickBot="1">
      <c r="A12" s="2" t="s">
        <v>31</v>
      </c>
      <c r="B12" s="2">
        <v>7</v>
      </c>
      <c r="C12" s="2">
        <v>5</v>
      </c>
      <c r="D12" s="2">
        <v>67</v>
      </c>
      <c r="F12" s="5" t="s">
        <v>37</v>
      </c>
      <c r="G12" s="5">
        <v>30</v>
      </c>
    </row>
    <row r="13" spans="1:11">
      <c r="A13" s="2" t="s">
        <v>31</v>
      </c>
      <c r="B13" s="2">
        <v>8</v>
      </c>
      <c r="C13" s="2">
        <v>5</v>
      </c>
      <c r="D13" s="2">
        <v>60</v>
      </c>
    </row>
    <row r="14" spans="1:11" ht="13.5" thickBot="1">
      <c r="A14" s="2" t="s">
        <v>31</v>
      </c>
      <c r="B14" s="2">
        <v>9</v>
      </c>
      <c r="C14" s="2">
        <v>5</v>
      </c>
      <c r="D14" s="2">
        <v>50</v>
      </c>
      <c r="F14" s="2" t="s">
        <v>38</v>
      </c>
    </row>
    <row r="15" spans="1:11">
      <c r="A15" s="2" t="s">
        <v>31</v>
      </c>
      <c r="B15" s="2">
        <v>10</v>
      </c>
      <c r="C15" s="2">
        <v>5</v>
      </c>
      <c r="D15" s="2">
        <v>40</v>
      </c>
      <c r="F15" s="6"/>
      <c r="G15" s="6" t="s">
        <v>39</v>
      </c>
      <c r="H15" s="6" t="s">
        <v>40</v>
      </c>
      <c r="I15" s="6" t="s">
        <v>41</v>
      </c>
      <c r="J15" s="6" t="s">
        <v>42</v>
      </c>
      <c r="K15" s="6" t="s">
        <v>43</v>
      </c>
    </row>
    <row r="16" spans="1:11">
      <c r="A16" s="2" t="s">
        <v>44</v>
      </c>
      <c r="B16" s="2">
        <v>1</v>
      </c>
      <c r="C16" s="2">
        <v>2</v>
      </c>
      <c r="D16" s="2">
        <v>100</v>
      </c>
      <c r="F16" s="4" t="s">
        <v>45</v>
      </c>
      <c r="G16" s="4">
        <v>2</v>
      </c>
      <c r="H16" s="4">
        <v>6556.6649236464582</v>
      </c>
      <c r="I16" s="4">
        <v>3278.3324618232291</v>
      </c>
      <c r="J16" s="4">
        <v>103.85403666495689</v>
      </c>
      <c r="K16" s="4">
        <v>2.0954747518788706E-13</v>
      </c>
    </row>
    <row r="17" spans="1:14">
      <c r="A17" s="2" t="s">
        <v>44</v>
      </c>
      <c r="B17" s="2">
        <v>2</v>
      </c>
      <c r="C17" s="2">
        <v>2</v>
      </c>
      <c r="D17" s="2">
        <v>100</v>
      </c>
      <c r="F17" s="4" t="s">
        <v>46</v>
      </c>
      <c r="G17" s="4">
        <v>27</v>
      </c>
      <c r="H17" s="4">
        <v>852.30174302020646</v>
      </c>
      <c r="I17" s="4">
        <v>31.56673122297061</v>
      </c>
      <c r="J17" s="4"/>
      <c r="K17" s="4"/>
    </row>
    <row r="18" spans="1:14" ht="13.5" thickBot="1">
      <c r="A18" s="2" t="s">
        <v>44</v>
      </c>
      <c r="B18" s="2">
        <v>3</v>
      </c>
      <c r="C18" s="2">
        <v>2</v>
      </c>
      <c r="D18" s="2">
        <v>94</v>
      </c>
      <c r="F18" s="5" t="s">
        <v>47</v>
      </c>
      <c r="G18" s="5">
        <v>29</v>
      </c>
      <c r="H18" s="5">
        <v>7408.9666666666644</v>
      </c>
      <c r="I18" s="5"/>
      <c r="J18" s="5"/>
      <c r="K18" s="5"/>
    </row>
    <row r="19" spans="1:14" ht="13.5" thickBot="1">
      <c r="A19" s="2" t="s">
        <v>44</v>
      </c>
      <c r="B19" s="2">
        <v>4</v>
      </c>
      <c r="C19" s="2">
        <v>3</v>
      </c>
      <c r="D19" s="2">
        <v>90</v>
      </c>
    </row>
    <row r="20" spans="1:14">
      <c r="A20" s="2" t="s">
        <v>44</v>
      </c>
      <c r="B20" s="2">
        <v>5</v>
      </c>
      <c r="C20" s="2">
        <v>4</v>
      </c>
      <c r="D20" s="2">
        <v>84</v>
      </c>
      <c r="F20" s="6"/>
      <c r="G20" s="6" t="s">
        <v>48</v>
      </c>
      <c r="H20" s="6" t="s">
        <v>36</v>
      </c>
      <c r="I20" s="6" t="s">
        <v>49</v>
      </c>
      <c r="J20" s="6" t="s">
        <v>50</v>
      </c>
      <c r="K20" s="6" t="s">
        <v>51</v>
      </c>
      <c r="L20" s="6" t="s">
        <v>52</v>
      </c>
      <c r="M20" s="6" t="s">
        <v>53</v>
      </c>
      <c r="N20" s="6" t="s">
        <v>54</v>
      </c>
    </row>
    <row r="21" spans="1:14">
      <c r="A21" s="2" t="s">
        <v>44</v>
      </c>
      <c r="B21" s="2">
        <v>6</v>
      </c>
      <c r="C21" s="2">
        <v>4</v>
      </c>
      <c r="D21" s="2">
        <v>80</v>
      </c>
      <c r="F21" s="7" t="s">
        <v>55</v>
      </c>
      <c r="G21" s="7">
        <v>114.43908684251119</v>
      </c>
      <c r="H21" s="4">
        <v>3.0063475060570415</v>
      </c>
      <c r="I21" s="4">
        <v>38.06582127047686</v>
      </c>
      <c r="J21" s="4">
        <v>5.3294987561393643E-25</v>
      </c>
      <c r="K21" s="4">
        <v>108.27057135711701</v>
      </c>
      <c r="L21" s="4">
        <v>120.60760232790537</v>
      </c>
      <c r="M21" s="4">
        <v>108.27057135711701</v>
      </c>
      <c r="N21" s="4">
        <v>120.60760232790537</v>
      </c>
    </row>
    <row r="22" spans="1:14">
      <c r="A22" s="2" t="s">
        <v>44</v>
      </c>
      <c r="B22" s="2">
        <v>7</v>
      </c>
      <c r="C22" s="2">
        <v>4</v>
      </c>
      <c r="D22" s="2">
        <v>80</v>
      </c>
      <c r="F22" s="7" t="s">
        <v>28</v>
      </c>
      <c r="G22" s="7">
        <v>-4.0045349375289208</v>
      </c>
      <c r="H22" s="4">
        <v>0.54588669148386004</v>
      </c>
      <c r="I22" s="4">
        <v>-7.3358354398484558</v>
      </c>
      <c r="J22" s="4">
        <v>6.8486599649166062E-8</v>
      </c>
      <c r="K22" s="4">
        <v>-5.1246018968223801</v>
      </c>
      <c r="L22" s="4">
        <v>-2.8844679782354614</v>
      </c>
      <c r="M22" s="4">
        <v>-5.1246018968223801</v>
      </c>
      <c r="N22" s="4">
        <v>-2.8844679782354614</v>
      </c>
    </row>
    <row r="23" spans="1:14" ht="13.5" thickBot="1">
      <c r="A23" s="2" t="s">
        <v>44</v>
      </c>
      <c r="B23" s="2">
        <v>8</v>
      </c>
      <c r="C23" s="2">
        <v>4</v>
      </c>
      <c r="D23" s="2">
        <v>74</v>
      </c>
      <c r="F23" s="8" t="s">
        <v>29</v>
      </c>
      <c r="G23" s="8">
        <v>-3.4523368810735793</v>
      </c>
      <c r="H23" s="5">
        <v>1.344497585339627</v>
      </c>
      <c r="I23" s="5">
        <v>-2.5677523847701824</v>
      </c>
      <c r="J23" s="5">
        <v>1.6089776480510125E-2</v>
      </c>
      <c r="K23" s="5">
        <v>-6.211018024398868</v>
      </c>
      <c r="L23" s="5">
        <v>-0.69365573774829059</v>
      </c>
      <c r="M23" s="5">
        <v>-6.211018024398868</v>
      </c>
      <c r="N23" s="5">
        <v>-0.69365573774829059</v>
      </c>
    </row>
    <row r="24" spans="1:14">
      <c r="A24" s="2" t="s">
        <v>44</v>
      </c>
      <c r="B24" s="2">
        <v>9</v>
      </c>
      <c r="C24" s="2">
        <v>4</v>
      </c>
      <c r="D24" s="2">
        <v>68</v>
      </c>
    </row>
    <row r="25" spans="1:14">
      <c r="A25" s="2" t="s">
        <v>44</v>
      </c>
      <c r="B25" s="2">
        <v>10</v>
      </c>
      <c r="C25" s="2">
        <v>4</v>
      </c>
      <c r="D25" s="2">
        <v>60</v>
      </c>
    </row>
    <row r="26" spans="1:14">
      <c r="A26" s="2" t="s">
        <v>56</v>
      </c>
      <c r="B26" s="2">
        <v>1</v>
      </c>
      <c r="C26" s="2">
        <v>1</v>
      </c>
      <c r="D26" s="2">
        <v>100</v>
      </c>
    </row>
    <row r="27" spans="1:14">
      <c r="A27" s="2" t="s">
        <v>56</v>
      </c>
      <c r="B27" s="2">
        <v>2</v>
      </c>
      <c r="C27" s="2">
        <v>2</v>
      </c>
      <c r="D27" s="2">
        <v>100</v>
      </c>
      <c r="F27" s="2" t="s">
        <v>57</v>
      </c>
    </row>
    <row r="28" spans="1:14" ht="13.5" thickBot="1">
      <c r="A28" s="2" t="s">
        <v>56</v>
      </c>
      <c r="B28" s="2">
        <v>3</v>
      </c>
      <c r="C28" s="2">
        <v>3</v>
      </c>
      <c r="D28" s="2">
        <v>94</v>
      </c>
    </row>
    <row r="29" spans="1:14">
      <c r="A29" s="2" t="s">
        <v>56</v>
      </c>
      <c r="B29" s="2">
        <v>4</v>
      </c>
      <c r="C29" s="2">
        <v>3</v>
      </c>
      <c r="D29" s="2">
        <v>94</v>
      </c>
      <c r="F29" s="6" t="s">
        <v>58</v>
      </c>
      <c r="G29" s="6" t="s">
        <v>59</v>
      </c>
      <c r="H29" s="6" t="s">
        <v>60</v>
      </c>
    </row>
    <row r="30" spans="1:14">
      <c r="A30" s="2" t="s">
        <v>56</v>
      </c>
      <c r="B30" s="2">
        <v>5</v>
      </c>
      <c r="C30" s="2">
        <v>3</v>
      </c>
      <c r="D30" s="2">
        <v>89</v>
      </c>
      <c r="F30" s="4">
        <v>1</v>
      </c>
      <c r="G30" s="4">
        <v>106.98221502390869</v>
      </c>
      <c r="H30" s="4">
        <v>-6.9822150239086938</v>
      </c>
    </row>
    <row r="31" spans="1:14">
      <c r="A31" s="2" t="s">
        <v>56</v>
      </c>
      <c r="B31" s="2">
        <v>6</v>
      </c>
      <c r="C31" s="2">
        <v>3</v>
      </c>
      <c r="D31" s="2">
        <v>84</v>
      </c>
      <c r="F31" s="4">
        <v>2</v>
      </c>
      <c r="G31" s="4">
        <v>102.97768008637976</v>
      </c>
      <c r="H31" s="4">
        <v>-2.9776800863797632</v>
      </c>
    </row>
    <row r="32" spans="1:14">
      <c r="A32" s="2" t="s">
        <v>56</v>
      </c>
      <c r="B32" s="2">
        <v>7</v>
      </c>
      <c r="C32" s="2">
        <v>3</v>
      </c>
      <c r="D32" s="2">
        <v>76</v>
      </c>
      <c r="F32" s="4">
        <v>3</v>
      </c>
      <c r="G32" s="4">
        <v>95.520808267777269</v>
      </c>
      <c r="H32" s="4">
        <v>-0.52080826777726941</v>
      </c>
    </row>
    <row r="33" spans="1:8">
      <c r="A33" s="2" t="s">
        <v>56</v>
      </c>
      <c r="B33" s="2">
        <v>8</v>
      </c>
      <c r="C33" s="2">
        <v>3</v>
      </c>
      <c r="D33" s="2">
        <v>70</v>
      </c>
      <c r="F33" s="4">
        <v>4</v>
      </c>
      <c r="G33" s="4">
        <v>84.611599568101184</v>
      </c>
      <c r="H33" s="4">
        <v>2.3884004318988161</v>
      </c>
    </row>
    <row r="34" spans="1:8">
      <c r="A34" s="2" t="s">
        <v>56</v>
      </c>
      <c r="B34" s="2">
        <v>9</v>
      </c>
      <c r="C34" s="2">
        <v>3</v>
      </c>
      <c r="D34" s="2">
        <v>70</v>
      </c>
      <c r="F34" s="4">
        <v>5</v>
      </c>
      <c r="G34" s="4">
        <v>80.607064630572268</v>
      </c>
      <c r="H34" s="4">
        <v>4.3929353694277324</v>
      </c>
    </row>
    <row r="35" spans="1:8">
      <c r="A35" s="2" t="s">
        <v>56</v>
      </c>
      <c r="B35" s="2">
        <v>10</v>
      </c>
      <c r="C35" s="2">
        <v>3</v>
      </c>
      <c r="D35" s="2">
        <v>70</v>
      </c>
      <c r="F35" s="4">
        <v>6</v>
      </c>
      <c r="G35" s="4">
        <v>76.602529693043351</v>
      </c>
      <c r="H35" s="4">
        <v>3.3974703069566488</v>
      </c>
    </row>
    <row r="36" spans="1:8">
      <c r="F36" s="4">
        <v>7</v>
      </c>
      <c r="G36" s="4">
        <v>69.145657874440843</v>
      </c>
      <c r="H36" s="4">
        <v>-2.1456578744408432</v>
      </c>
    </row>
    <row r="37" spans="1:8">
      <c r="F37" s="4">
        <v>8</v>
      </c>
      <c r="G37" s="4">
        <v>65.141122936911927</v>
      </c>
      <c r="H37" s="4">
        <v>-5.1411229369119269</v>
      </c>
    </row>
    <row r="38" spans="1:8">
      <c r="F38" s="4">
        <v>9</v>
      </c>
      <c r="G38" s="4">
        <v>61.136587999383003</v>
      </c>
      <c r="H38" s="4">
        <v>-11.136587999383003</v>
      </c>
    </row>
    <row r="39" spans="1:8">
      <c r="F39" s="4">
        <v>10</v>
      </c>
      <c r="G39" s="4">
        <v>57.132053061854087</v>
      </c>
      <c r="H39" s="4">
        <v>-17.132053061854087</v>
      </c>
    </row>
    <row r="40" spans="1:8">
      <c r="F40" s="4">
        <v>11</v>
      </c>
      <c r="G40" s="4">
        <v>103.52987814283512</v>
      </c>
      <c r="H40" s="4">
        <v>-3.5298781428351163</v>
      </c>
    </row>
    <row r="41" spans="1:8">
      <c r="F41" s="4">
        <v>12</v>
      </c>
      <c r="G41" s="4">
        <v>99.525343205306186</v>
      </c>
      <c r="H41" s="4">
        <v>0.47465679469381428</v>
      </c>
    </row>
    <row r="42" spans="1:8">
      <c r="F42" s="4">
        <v>13</v>
      </c>
      <c r="G42" s="4">
        <v>95.520808267777269</v>
      </c>
      <c r="H42" s="4">
        <v>-1.5208082677772694</v>
      </c>
    </row>
    <row r="43" spans="1:8">
      <c r="F43" s="4">
        <v>14</v>
      </c>
      <c r="G43" s="4">
        <v>88.063936449174776</v>
      </c>
      <c r="H43" s="4">
        <v>1.9360635508252244</v>
      </c>
    </row>
    <row r="44" spans="1:8">
      <c r="F44" s="4">
        <v>15</v>
      </c>
      <c r="G44" s="4">
        <v>80.607064630572268</v>
      </c>
      <c r="H44" s="4">
        <v>3.3929353694277324</v>
      </c>
    </row>
    <row r="45" spans="1:8">
      <c r="F45" s="4">
        <v>16</v>
      </c>
      <c r="G45" s="4">
        <v>76.602529693043351</v>
      </c>
      <c r="H45" s="4">
        <v>3.3974703069566488</v>
      </c>
    </row>
    <row r="46" spans="1:8">
      <c r="F46" s="4">
        <v>17</v>
      </c>
      <c r="G46" s="4">
        <v>72.597994755514435</v>
      </c>
      <c r="H46" s="4">
        <v>7.4020052444855651</v>
      </c>
    </row>
    <row r="47" spans="1:8">
      <c r="F47" s="4">
        <v>18</v>
      </c>
      <c r="G47" s="4">
        <v>68.593459817985519</v>
      </c>
      <c r="H47" s="4">
        <v>5.4065401820144814</v>
      </c>
    </row>
    <row r="48" spans="1:8">
      <c r="F48" s="4">
        <v>19</v>
      </c>
      <c r="G48" s="4">
        <v>64.588924880456574</v>
      </c>
      <c r="H48" s="4">
        <v>3.4110751195434261</v>
      </c>
    </row>
    <row r="49" spans="1:17">
      <c r="F49" s="4">
        <v>20</v>
      </c>
      <c r="G49" s="4">
        <v>60.584389942927665</v>
      </c>
      <c r="H49" s="4">
        <v>-0.58438994292766466</v>
      </c>
    </row>
    <row r="50" spans="1:17">
      <c r="F50" s="4">
        <v>21</v>
      </c>
      <c r="G50" s="4">
        <v>106.98221502390869</v>
      </c>
      <c r="H50" s="4">
        <v>-6.9822150239086938</v>
      </c>
    </row>
    <row r="51" spans="1:17">
      <c r="F51" s="4">
        <v>22</v>
      </c>
      <c r="G51" s="4">
        <v>99.525343205306186</v>
      </c>
      <c r="H51" s="4">
        <v>0.47465679469381428</v>
      </c>
    </row>
    <row r="52" spans="1:17">
      <c r="F52" s="4">
        <v>23</v>
      </c>
      <c r="G52" s="4">
        <v>92.068471386703692</v>
      </c>
      <c r="H52" s="4">
        <v>1.9315286132963081</v>
      </c>
    </row>
    <row r="53" spans="1:17">
      <c r="F53" s="4">
        <v>24</v>
      </c>
      <c r="G53" s="4">
        <v>88.063936449174776</v>
      </c>
      <c r="H53" s="4">
        <v>5.9360635508252244</v>
      </c>
    </row>
    <row r="54" spans="1:17">
      <c r="F54" s="4">
        <v>25</v>
      </c>
      <c r="G54" s="4">
        <v>84.059401511645845</v>
      </c>
      <c r="H54" s="4">
        <v>4.9405984883541549</v>
      </c>
    </row>
    <row r="55" spans="1:17">
      <c r="F55" s="4">
        <v>26</v>
      </c>
      <c r="G55" s="4">
        <v>80.054866574116929</v>
      </c>
      <c r="H55" s="4">
        <v>3.9451334258830713</v>
      </c>
    </row>
    <row r="56" spans="1:17">
      <c r="F56" s="4">
        <v>27</v>
      </c>
      <c r="G56" s="4">
        <v>76.050331636588012</v>
      </c>
      <c r="H56" s="4">
        <v>-5.0331636588012429E-2</v>
      </c>
    </row>
    <row r="57" spans="1:17">
      <c r="F57" s="4">
        <v>28</v>
      </c>
      <c r="G57" s="4">
        <v>72.045796699059096</v>
      </c>
      <c r="H57" s="4">
        <v>-2.0457966990590961</v>
      </c>
    </row>
    <row r="58" spans="1:17">
      <c r="F58" s="4">
        <v>29</v>
      </c>
      <c r="G58" s="4">
        <v>68.041261761530166</v>
      </c>
      <c r="H58" s="4">
        <v>1.9587382384698344</v>
      </c>
      <c r="L58" s="2" t="s">
        <v>61</v>
      </c>
      <c r="M58" s="2">
        <v>110</v>
      </c>
    </row>
    <row r="59" spans="1:17" ht="13.5" thickBot="1">
      <c r="D59" s="9" t="s">
        <v>62</v>
      </c>
      <c r="F59" s="5">
        <v>30</v>
      </c>
      <c r="G59" s="5">
        <v>64.036726824001249</v>
      </c>
      <c r="H59" s="5">
        <v>5.9632731759987507</v>
      </c>
      <c r="L59" s="2" t="s">
        <v>63</v>
      </c>
      <c r="M59" s="2">
        <v>-5</v>
      </c>
    </row>
    <row r="60" spans="1:17">
      <c r="A60" s="2" t="s">
        <v>64</v>
      </c>
      <c r="B60" s="2">
        <v>100</v>
      </c>
      <c r="D60" s="2">
        <v>100</v>
      </c>
      <c r="F60" s="4"/>
      <c r="G60" s="4"/>
      <c r="H60" s="4"/>
      <c r="L60" s="2" t="s">
        <v>65</v>
      </c>
      <c r="M60" s="2">
        <v>-6</v>
      </c>
    </row>
    <row r="61" spans="1:17">
      <c r="A61" s="2" t="s">
        <v>66</v>
      </c>
      <c r="B61" s="10">
        <v>-4.2</v>
      </c>
      <c r="D61" s="10">
        <v>-4.2315949314064314</v>
      </c>
      <c r="F61" s="4"/>
      <c r="G61" s="4"/>
      <c r="H61" s="4"/>
      <c r="Q61" s="2" t="s">
        <v>67</v>
      </c>
    </row>
    <row r="62" spans="1:17" ht="13.5" thickBot="1">
      <c r="A62" s="2" t="s">
        <v>68</v>
      </c>
      <c r="B62" s="11">
        <v>-4.4000000000000004</v>
      </c>
      <c r="D62" s="10">
        <v>-4.4231856738925535</v>
      </c>
    </row>
    <row r="63" spans="1:17" ht="13.5" thickBot="1">
      <c r="A63" s="2" t="s">
        <v>69</v>
      </c>
      <c r="B63" s="11">
        <v>120</v>
      </c>
      <c r="D63" s="11">
        <v>119.75746151429469</v>
      </c>
    </row>
    <row r="65" spans="1:34">
      <c r="A65" s="1" t="s">
        <v>27</v>
      </c>
      <c r="B65" s="1" t="s">
        <v>28</v>
      </c>
      <c r="C65" s="12" t="s">
        <v>70</v>
      </c>
      <c r="D65" s="13" t="s">
        <v>71</v>
      </c>
      <c r="E65" s="1" t="s">
        <v>72</v>
      </c>
      <c r="F65" s="13" t="s">
        <v>73</v>
      </c>
      <c r="G65" s="1" t="s">
        <v>74</v>
      </c>
      <c r="H65" s="13" t="s">
        <v>75</v>
      </c>
      <c r="I65" s="14" t="s">
        <v>76</v>
      </c>
      <c r="J65" s="14" t="s">
        <v>77</v>
      </c>
      <c r="K65" s="14" t="s">
        <v>78</v>
      </c>
      <c r="M65" s="14" t="s">
        <v>79</v>
      </c>
      <c r="N65" s="14" t="s">
        <v>80</v>
      </c>
    </row>
    <row r="66" spans="1:34">
      <c r="A66" s="2" t="s">
        <v>31</v>
      </c>
      <c r="B66" s="2">
        <v>1</v>
      </c>
      <c r="C66" s="15">
        <v>1</v>
      </c>
      <c r="D66" s="16">
        <v>100</v>
      </c>
      <c r="E66" s="2">
        <v>2</v>
      </c>
      <c r="F66" s="16">
        <v>100</v>
      </c>
      <c r="G66" s="2">
        <v>1</v>
      </c>
      <c r="H66" s="16">
        <v>100</v>
      </c>
      <c r="I66" s="17">
        <f>MIN($B$60,$B$63+$B$61*$B66+$B$62*C66)</f>
        <v>100</v>
      </c>
      <c r="J66" s="17">
        <f>MIN($B$60,$B$63+$B$61*$B66+$B$62*E66)</f>
        <v>100</v>
      </c>
      <c r="K66" s="17">
        <f>MIN($B$60,$B$63+$B$61*$B66+$B$62*G66)</f>
        <v>100</v>
      </c>
      <c r="M66" s="2">
        <f>$M$58+$M$59*B66</f>
        <v>105</v>
      </c>
      <c r="N66" s="2">
        <f>$M$58+$M$60*P66</f>
        <v>104</v>
      </c>
      <c r="P66" s="2">
        <v>1</v>
      </c>
    </row>
    <row r="67" spans="1:34">
      <c r="A67" s="2" t="s">
        <v>31</v>
      </c>
      <c r="B67" s="2">
        <v>2</v>
      </c>
      <c r="C67" s="15">
        <v>1</v>
      </c>
      <c r="D67" s="16">
        <v>100</v>
      </c>
      <c r="E67" s="2">
        <v>2</v>
      </c>
      <c r="F67" s="16">
        <v>100</v>
      </c>
      <c r="G67" s="2">
        <v>2</v>
      </c>
      <c r="H67" s="16">
        <v>100</v>
      </c>
      <c r="I67" s="17">
        <f t="shared" ref="I67:I75" si="0">MIN($B$60,$B$63+$B$61*$B67+$B$62*C67)</f>
        <v>100</v>
      </c>
      <c r="J67" s="17">
        <f t="shared" ref="J67:J75" si="1">MIN($B$60,$B$63+$B$61*$B67+$B$62*E67)</f>
        <v>100</v>
      </c>
      <c r="K67" s="17">
        <f t="shared" ref="K67:K75" si="2">MIN($B$60,$B$63+$B$61*$B67+$B$62*G67)</f>
        <v>100</v>
      </c>
      <c r="M67" s="2">
        <f t="shared" ref="M67:M75" si="3">$M$58+$M$59*B67</f>
        <v>100</v>
      </c>
      <c r="N67" s="2">
        <f>$M$58+$M$60*P67</f>
        <v>98</v>
      </c>
      <c r="P67" s="2">
        <v>2</v>
      </c>
    </row>
    <row r="68" spans="1:34">
      <c r="A68" s="2" t="s">
        <v>31</v>
      </c>
      <c r="B68" s="2">
        <v>3</v>
      </c>
      <c r="C68" s="15">
        <v>2</v>
      </c>
      <c r="D68" s="16">
        <v>95</v>
      </c>
      <c r="E68" s="2">
        <v>2</v>
      </c>
      <c r="F68" s="16">
        <v>94</v>
      </c>
      <c r="G68" s="2">
        <v>3</v>
      </c>
      <c r="H68" s="16">
        <v>94</v>
      </c>
      <c r="I68" s="17">
        <f t="shared" si="0"/>
        <v>98.600000000000009</v>
      </c>
      <c r="J68" s="17">
        <f t="shared" si="1"/>
        <v>98.600000000000009</v>
      </c>
      <c r="K68" s="17">
        <f t="shared" si="2"/>
        <v>94.2</v>
      </c>
      <c r="M68" s="2">
        <f t="shared" si="3"/>
        <v>95</v>
      </c>
      <c r="N68" s="2">
        <f>$M$58+$M$60*P68</f>
        <v>92</v>
      </c>
      <c r="P68" s="2">
        <v>3</v>
      </c>
    </row>
    <row r="69" spans="1:34">
      <c r="A69" s="2" t="s">
        <v>31</v>
      </c>
      <c r="B69" s="2">
        <v>4</v>
      </c>
      <c r="C69" s="15">
        <v>4</v>
      </c>
      <c r="D69" s="16">
        <v>87</v>
      </c>
      <c r="E69" s="2">
        <v>3</v>
      </c>
      <c r="F69" s="16">
        <v>90</v>
      </c>
      <c r="G69" s="2">
        <v>3</v>
      </c>
      <c r="H69" s="16">
        <v>94</v>
      </c>
      <c r="I69" s="17">
        <f t="shared" si="0"/>
        <v>85.6</v>
      </c>
      <c r="J69" s="17">
        <f t="shared" si="1"/>
        <v>90</v>
      </c>
      <c r="K69" s="17">
        <f t="shared" si="2"/>
        <v>90</v>
      </c>
      <c r="M69" s="2">
        <f t="shared" si="3"/>
        <v>90</v>
      </c>
      <c r="N69" s="2">
        <f>$M$58+$M$60*P69</f>
        <v>86</v>
      </c>
      <c r="P69" s="2">
        <v>4</v>
      </c>
    </row>
    <row r="70" spans="1:34">
      <c r="A70" s="2" t="s">
        <v>31</v>
      </c>
      <c r="B70" s="2">
        <v>5</v>
      </c>
      <c r="C70" s="15">
        <v>4</v>
      </c>
      <c r="D70" s="16">
        <v>85</v>
      </c>
      <c r="E70" s="2">
        <v>4</v>
      </c>
      <c r="F70" s="16">
        <v>84</v>
      </c>
      <c r="G70" s="2">
        <v>3</v>
      </c>
      <c r="H70" s="16">
        <v>89</v>
      </c>
      <c r="I70" s="17">
        <f t="shared" si="0"/>
        <v>81.400000000000006</v>
      </c>
      <c r="J70" s="17">
        <f t="shared" si="1"/>
        <v>81.400000000000006</v>
      </c>
      <c r="K70" s="17">
        <f t="shared" si="2"/>
        <v>85.8</v>
      </c>
      <c r="M70" s="2">
        <f t="shared" si="3"/>
        <v>85</v>
      </c>
      <c r="N70" s="2">
        <f>$M$58+$M$60*P70</f>
        <v>80</v>
      </c>
      <c r="P70" s="2">
        <v>5</v>
      </c>
    </row>
    <row r="71" spans="1:34">
      <c r="A71" s="2" t="s">
        <v>31</v>
      </c>
      <c r="B71" s="2">
        <v>6</v>
      </c>
      <c r="C71" s="15">
        <v>4</v>
      </c>
      <c r="D71" s="16">
        <v>80</v>
      </c>
      <c r="E71" s="2">
        <v>4</v>
      </c>
      <c r="F71" s="16">
        <v>80</v>
      </c>
      <c r="G71" s="2">
        <v>3</v>
      </c>
      <c r="H71" s="16">
        <v>84</v>
      </c>
      <c r="I71" s="17">
        <f t="shared" si="0"/>
        <v>77.199999999999989</v>
      </c>
      <c r="J71" s="17">
        <f t="shared" si="1"/>
        <v>77.199999999999989</v>
      </c>
      <c r="K71" s="17">
        <f t="shared" si="2"/>
        <v>81.599999999999994</v>
      </c>
      <c r="M71" s="2">
        <f t="shared" si="3"/>
        <v>80</v>
      </c>
    </row>
    <row r="72" spans="1:34">
      <c r="A72" s="2" t="s">
        <v>31</v>
      </c>
      <c r="B72" s="2">
        <v>7</v>
      </c>
      <c r="C72" s="15">
        <v>5</v>
      </c>
      <c r="D72" s="16">
        <v>67</v>
      </c>
      <c r="E72" s="2">
        <v>4</v>
      </c>
      <c r="F72" s="16">
        <v>80</v>
      </c>
      <c r="G72" s="2">
        <v>3</v>
      </c>
      <c r="H72" s="16">
        <v>76</v>
      </c>
      <c r="I72" s="17">
        <f t="shared" si="0"/>
        <v>68.599999999999994</v>
      </c>
      <c r="J72" s="17">
        <f t="shared" si="1"/>
        <v>73</v>
      </c>
      <c r="K72" s="17">
        <f t="shared" si="2"/>
        <v>77.399999999999991</v>
      </c>
      <c r="M72" s="2">
        <f t="shared" si="3"/>
        <v>75</v>
      </c>
    </row>
    <row r="73" spans="1:34">
      <c r="A73" s="2" t="s">
        <v>31</v>
      </c>
      <c r="B73" s="2">
        <v>8</v>
      </c>
      <c r="C73" s="15">
        <v>5</v>
      </c>
      <c r="D73" s="16">
        <v>60</v>
      </c>
      <c r="E73" s="2">
        <v>4</v>
      </c>
      <c r="F73" s="16">
        <v>74</v>
      </c>
      <c r="G73" s="2">
        <v>3</v>
      </c>
      <c r="H73" s="16">
        <v>70</v>
      </c>
      <c r="I73" s="17">
        <f t="shared" si="0"/>
        <v>64.400000000000006</v>
      </c>
      <c r="J73" s="17">
        <f t="shared" si="1"/>
        <v>68.800000000000011</v>
      </c>
      <c r="K73" s="17">
        <f t="shared" si="2"/>
        <v>73.2</v>
      </c>
      <c r="M73" s="2">
        <f t="shared" si="3"/>
        <v>70</v>
      </c>
    </row>
    <row r="74" spans="1:34">
      <c r="A74" s="2" t="s">
        <v>31</v>
      </c>
      <c r="B74" s="2">
        <v>9</v>
      </c>
      <c r="C74" s="15">
        <v>5</v>
      </c>
      <c r="D74" s="16">
        <v>50</v>
      </c>
      <c r="E74" s="2">
        <v>4</v>
      </c>
      <c r="F74" s="16">
        <v>68</v>
      </c>
      <c r="G74" s="2">
        <v>3</v>
      </c>
      <c r="H74" s="16">
        <v>70</v>
      </c>
      <c r="I74" s="17">
        <f t="shared" si="0"/>
        <v>60.199999999999989</v>
      </c>
      <c r="J74" s="17">
        <f t="shared" si="1"/>
        <v>64.599999999999994</v>
      </c>
      <c r="K74" s="17">
        <f t="shared" si="2"/>
        <v>68.999999999999986</v>
      </c>
      <c r="M74" s="2">
        <f t="shared" si="3"/>
        <v>65</v>
      </c>
    </row>
    <row r="75" spans="1:34" ht="13.5" thickBot="1">
      <c r="A75" s="2" t="s">
        <v>31</v>
      </c>
      <c r="B75" s="2">
        <v>10</v>
      </c>
      <c r="C75" s="15">
        <v>5</v>
      </c>
      <c r="D75" s="16">
        <v>40</v>
      </c>
      <c r="E75" s="2">
        <v>4</v>
      </c>
      <c r="F75" s="16">
        <v>60</v>
      </c>
      <c r="G75" s="2">
        <v>3</v>
      </c>
      <c r="H75" s="16">
        <v>70</v>
      </c>
      <c r="I75" s="17">
        <f t="shared" si="0"/>
        <v>56</v>
      </c>
      <c r="J75" s="17">
        <f t="shared" si="1"/>
        <v>60.4</v>
      </c>
      <c r="K75" s="17">
        <f t="shared" si="2"/>
        <v>64.8</v>
      </c>
      <c r="M75" s="2">
        <f t="shared" si="3"/>
        <v>60</v>
      </c>
    </row>
    <row r="76" spans="1:34">
      <c r="P76" s="1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0"/>
      <c r="AH76" s="9" t="s">
        <v>81</v>
      </c>
    </row>
    <row r="77" spans="1:34">
      <c r="P77" s="21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22"/>
    </row>
    <row r="78" spans="1:34">
      <c r="P78" s="21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22"/>
    </row>
    <row r="79" spans="1:34">
      <c r="P79" s="21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22"/>
    </row>
    <row r="80" spans="1:34">
      <c r="P80" s="21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22"/>
    </row>
    <row r="81" spans="16:33">
      <c r="P81" s="2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22"/>
    </row>
    <row r="82" spans="16:33">
      <c r="P82" s="21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22"/>
    </row>
    <row r="83" spans="16:33">
      <c r="P83" s="21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22"/>
    </row>
    <row r="84" spans="16:33">
      <c r="P84" s="2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22"/>
    </row>
    <row r="85" spans="16:33">
      <c r="P85" s="21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22"/>
    </row>
    <row r="86" spans="16:33">
      <c r="P86" s="21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22"/>
    </row>
    <row r="87" spans="16:33">
      <c r="P87" s="21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22"/>
    </row>
    <row r="88" spans="16:33">
      <c r="P88" s="21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22"/>
    </row>
    <row r="89" spans="16:33">
      <c r="P89" s="21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22"/>
    </row>
    <row r="90" spans="16:33">
      <c r="P90" s="21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22"/>
    </row>
    <row r="91" spans="16:33">
      <c r="P91" s="21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22"/>
    </row>
    <row r="92" spans="16:33">
      <c r="P92" s="21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22"/>
    </row>
    <row r="93" spans="16:33">
      <c r="P93" s="21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22"/>
    </row>
    <row r="94" spans="16:33">
      <c r="P94" s="21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22"/>
    </row>
    <row r="95" spans="16:33">
      <c r="P95" s="21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22"/>
    </row>
    <row r="96" spans="16:33">
      <c r="P96" s="21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22"/>
    </row>
    <row r="97" spans="1:33">
      <c r="P97" s="21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22"/>
    </row>
    <row r="98" spans="1:33">
      <c r="P98" s="21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22"/>
    </row>
    <row r="99" spans="1:33" ht="13.5" thickBot="1">
      <c r="P99" s="23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</row>
    <row r="101" spans="1:3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33">
      <c r="A102" s="2" t="s">
        <v>82</v>
      </c>
    </row>
    <row r="103" spans="1:33">
      <c r="A103" s="2" t="s">
        <v>83</v>
      </c>
    </row>
    <row r="104" spans="1:33">
      <c r="A104" s="2" t="s">
        <v>84</v>
      </c>
      <c r="B104" s="1"/>
      <c r="C104" s="1"/>
      <c r="D104" s="1"/>
      <c r="E104" s="1"/>
      <c r="F104" s="1"/>
      <c r="G104" s="1"/>
      <c r="H104" s="1"/>
    </row>
    <row r="106" spans="1:33">
      <c r="A106" s="1" t="s">
        <v>27</v>
      </c>
      <c r="B106" s="1" t="s">
        <v>28</v>
      </c>
      <c r="C106" s="1" t="s">
        <v>29</v>
      </c>
      <c r="D106" s="1" t="s">
        <v>10</v>
      </c>
      <c r="G106" s="27"/>
    </row>
    <row r="107" spans="1:33">
      <c r="A107" s="2" t="s">
        <v>31</v>
      </c>
      <c r="B107" s="2">
        <v>3</v>
      </c>
      <c r="C107" s="2">
        <v>2</v>
      </c>
      <c r="D107" s="2">
        <v>95</v>
      </c>
      <c r="F107" s="2" t="s">
        <v>30</v>
      </c>
    </row>
    <row r="108" spans="1:33" ht="13.5" thickBot="1">
      <c r="A108" s="2" t="s">
        <v>31</v>
      </c>
      <c r="B108" s="2">
        <v>4</v>
      </c>
      <c r="C108" s="2">
        <v>4</v>
      </c>
      <c r="D108" s="2">
        <v>87</v>
      </c>
    </row>
    <row r="109" spans="1:33">
      <c r="A109" s="2" t="s">
        <v>31</v>
      </c>
      <c r="B109" s="2">
        <v>5</v>
      </c>
      <c r="C109" s="2">
        <v>4</v>
      </c>
      <c r="D109" s="2">
        <v>85</v>
      </c>
      <c r="F109" s="3" t="s">
        <v>32</v>
      </c>
      <c r="G109" s="3"/>
    </row>
    <row r="110" spans="1:33">
      <c r="A110" s="2" t="s">
        <v>31</v>
      </c>
      <c r="B110" s="2">
        <v>6</v>
      </c>
      <c r="C110" s="2">
        <v>4</v>
      </c>
      <c r="D110" s="2">
        <v>80</v>
      </c>
      <c r="F110" s="4" t="s">
        <v>33</v>
      </c>
      <c r="G110" s="4">
        <v>0.93911286914564984</v>
      </c>
    </row>
    <row r="111" spans="1:33">
      <c r="A111" s="2" t="s">
        <v>31</v>
      </c>
      <c r="B111" s="2">
        <v>7</v>
      </c>
      <c r="C111" s="2">
        <v>5</v>
      </c>
      <c r="D111" s="2">
        <v>67</v>
      </c>
      <c r="F111" s="4" t="s">
        <v>34</v>
      </c>
      <c r="G111" s="4">
        <v>0.88193298099497441</v>
      </c>
    </row>
    <row r="112" spans="1:33">
      <c r="A112" s="2" t="s">
        <v>31</v>
      </c>
      <c r="B112" s="2">
        <v>8</v>
      </c>
      <c r="C112" s="2">
        <v>5</v>
      </c>
      <c r="D112" s="2">
        <v>60</v>
      </c>
      <c r="F112" s="4" t="s">
        <v>35</v>
      </c>
      <c r="G112" s="4">
        <v>0.87068850299449574</v>
      </c>
    </row>
    <row r="113" spans="1:35">
      <c r="A113" s="2" t="s">
        <v>31</v>
      </c>
      <c r="B113" s="2">
        <v>9</v>
      </c>
      <c r="C113" s="2">
        <v>5</v>
      </c>
      <c r="D113" s="2">
        <v>50</v>
      </c>
      <c r="F113" s="4" t="s">
        <v>36</v>
      </c>
      <c r="G113" s="4">
        <v>5.1975594403711787</v>
      </c>
    </row>
    <row r="114" spans="1:35" ht="13.5" thickBot="1">
      <c r="A114" s="2" t="s">
        <v>31</v>
      </c>
      <c r="B114" s="2">
        <v>10</v>
      </c>
      <c r="C114" s="2">
        <v>5</v>
      </c>
      <c r="D114" s="2">
        <v>40</v>
      </c>
      <c r="F114" s="5" t="s">
        <v>37</v>
      </c>
      <c r="G114" s="5">
        <v>24</v>
      </c>
    </row>
    <row r="115" spans="1:35">
      <c r="A115" s="2" t="s">
        <v>44</v>
      </c>
      <c r="B115" s="2">
        <v>3</v>
      </c>
      <c r="C115" s="2">
        <v>2</v>
      </c>
      <c r="D115" s="2">
        <v>94</v>
      </c>
    </row>
    <row r="116" spans="1:35" ht="13.5" thickBot="1">
      <c r="A116" s="2" t="s">
        <v>44</v>
      </c>
      <c r="B116" s="2">
        <v>4</v>
      </c>
      <c r="C116" s="2">
        <v>3</v>
      </c>
      <c r="D116" s="2">
        <v>90</v>
      </c>
      <c r="F116" s="2" t="s">
        <v>38</v>
      </c>
    </row>
    <row r="117" spans="1:35">
      <c r="A117" s="2" t="s">
        <v>44</v>
      </c>
      <c r="B117" s="2">
        <v>5</v>
      </c>
      <c r="C117" s="2">
        <v>4</v>
      </c>
      <c r="D117" s="2">
        <v>84</v>
      </c>
      <c r="F117" s="6"/>
      <c r="G117" s="6" t="s">
        <v>39</v>
      </c>
      <c r="H117" s="6" t="s">
        <v>40</v>
      </c>
      <c r="I117" s="6" t="s">
        <v>41</v>
      </c>
      <c r="J117" s="6" t="s">
        <v>42</v>
      </c>
      <c r="K117" s="6" t="s">
        <v>43</v>
      </c>
    </row>
    <row r="118" spans="1:35">
      <c r="A118" s="2" t="s">
        <v>44</v>
      </c>
      <c r="B118" s="2">
        <v>6</v>
      </c>
      <c r="C118" s="2">
        <v>4</v>
      </c>
      <c r="D118" s="2">
        <v>80</v>
      </c>
      <c r="F118" s="4" t="s">
        <v>45</v>
      </c>
      <c r="G118" s="4">
        <v>2</v>
      </c>
      <c r="H118" s="4">
        <v>4237.651226473311</v>
      </c>
      <c r="I118" s="4">
        <v>2118.8256132366555</v>
      </c>
      <c r="J118" s="4">
        <v>78.432540928750498</v>
      </c>
      <c r="K118" s="4">
        <v>1.8086322926271265E-10</v>
      </c>
    </row>
    <row r="119" spans="1:35">
      <c r="A119" s="2" t="s">
        <v>44</v>
      </c>
      <c r="B119" s="2">
        <v>7</v>
      </c>
      <c r="C119" s="2">
        <v>4</v>
      </c>
      <c r="D119" s="2">
        <v>80</v>
      </c>
      <c r="F119" s="4" t="s">
        <v>46</v>
      </c>
      <c r="G119" s="4">
        <v>21</v>
      </c>
      <c r="H119" s="4">
        <v>567.30710686002271</v>
      </c>
      <c r="I119" s="4">
        <v>27.014624136191557</v>
      </c>
      <c r="J119" s="4"/>
      <c r="K119" s="4"/>
    </row>
    <row r="120" spans="1:35" ht="13.5" thickBot="1">
      <c r="A120" s="2" t="s">
        <v>44</v>
      </c>
      <c r="B120" s="2">
        <v>8</v>
      </c>
      <c r="C120" s="2">
        <v>4</v>
      </c>
      <c r="D120" s="2">
        <v>74</v>
      </c>
      <c r="F120" s="5" t="s">
        <v>47</v>
      </c>
      <c r="G120" s="5">
        <v>23</v>
      </c>
      <c r="H120" s="5">
        <v>4804.9583333333339</v>
      </c>
      <c r="I120" s="5"/>
      <c r="J120" s="5"/>
      <c r="K120" s="5"/>
    </row>
    <row r="121" spans="1:35" ht="13.5" thickBot="1">
      <c r="A121" s="2" t="s">
        <v>44</v>
      </c>
      <c r="B121" s="2">
        <v>9</v>
      </c>
      <c r="C121" s="2">
        <v>4</v>
      </c>
      <c r="D121" s="2">
        <v>68</v>
      </c>
    </row>
    <row r="122" spans="1:35">
      <c r="A122" s="2" t="s">
        <v>44</v>
      </c>
      <c r="B122" s="2">
        <v>10</v>
      </c>
      <c r="C122" s="2">
        <v>4</v>
      </c>
      <c r="D122" s="2">
        <v>60</v>
      </c>
      <c r="F122" s="6"/>
      <c r="G122" s="6" t="s">
        <v>48</v>
      </c>
      <c r="H122" s="6" t="s">
        <v>36</v>
      </c>
      <c r="I122" s="6" t="s">
        <v>49</v>
      </c>
      <c r="J122" s="6" t="s">
        <v>50</v>
      </c>
      <c r="K122" s="6" t="s">
        <v>51</v>
      </c>
      <c r="L122" s="6" t="s">
        <v>52</v>
      </c>
      <c r="M122" s="6" t="s">
        <v>53</v>
      </c>
      <c r="N122" s="6" t="s">
        <v>54</v>
      </c>
    </row>
    <row r="123" spans="1:35" ht="13.5" thickBot="1">
      <c r="A123" s="2" t="s">
        <v>56</v>
      </c>
      <c r="B123" s="2">
        <v>3</v>
      </c>
      <c r="C123" s="2">
        <v>3</v>
      </c>
      <c r="D123" s="2">
        <v>94</v>
      </c>
      <c r="F123" s="4" t="s">
        <v>55</v>
      </c>
      <c r="G123" s="4">
        <v>125.86094826699578</v>
      </c>
      <c r="H123" s="4">
        <v>4.6791011173732802</v>
      </c>
      <c r="I123" s="4">
        <v>26.898531386654597</v>
      </c>
      <c r="J123" s="4">
        <v>9.3295763960885437E-18</v>
      </c>
      <c r="K123" s="4">
        <v>116.13022483819708</v>
      </c>
      <c r="L123" s="4">
        <v>135.59167169579447</v>
      </c>
      <c r="M123" s="4">
        <v>116.13022483819708</v>
      </c>
      <c r="N123" s="4">
        <v>135.59167169579447</v>
      </c>
    </row>
    <row r="124" spans="1:35">
      <c r="A124" s="2" t="s">
        <v>56</v>
      </c>
      <c r="B124" s="2">
        <v>4</v>
      </c>
      <c r="C124" s="2">
        <v>3</v>
      </c>
      <c r="D124" s="2">
        <v>94</v>
      </c>
      <c r="F124" s="4" t="s">
        <v>28</v>
      </c>
      <c r="G124" s="4">
        <v>-4.4145325516815808</v>
      </c>
      <c r="H124" s="4">
        <v>0.54205020107711055</v>
      </c>
      <c r="I124" s="4">
        <v>-8.144139680991616</v>
      </c>
      <c r="J124" s="4">
        <v>6.1777648430385454E-8</v>
      </c>
      <c r="K124" s="4">
        <v>-5.5417876502350119</v>
      </c>
      <c r="L124" s="4">
        <v>-3.2872774531281501</v>
      </c>
      <c r="M124" s="4">
        <v>-5.5417876502350119</v>
      </c>
      <c r="N124" s="4">
        <v>-3.2872774531281501</v>
      </c>
      <c r="P124" s="18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20"/>
      <c r="AI124" s="9" t="s">
        <v>85</v>
      </c>
    </row>
    <row r="125" spans="1:35" ht="13.5" thickBot="1">
      <c r="A125" s="2" t="s">
        <v>56</v>
      </c>
      <c r="B125" s="2">
        <v>5</v>
      </c>
      <c r="C125" s="2">
        <v>3</v>
      </c>
      <c r="D125" s="2">
        <v>89</v>
      </c>
      <c r="F125" s="5" t="s">
        <v>29</v>
      </c>
      <c r="G125" s="5">
        <v>-5.643628509719222</v>
      </c>
      <c r="H125" s="5">
        <v>1.4493064319527325</v>
      </c>
      <c r="I125" s="5">
        <v>-3.8940201915168777</v>
      </c>
      <c r="J125" s="5">
        <v>8.3678261610730016E-4</v>
      </c>
      <c r="K125" s="5">
        <v>-8.6576262197811111</v>
      </c>
      <c r="L125" s="5">
        <v>-2.629630799657332</v>
      </c>
      <c r="M125" s="5">
        <v>-8.6576262197811111</v>
      </c>
      <c r="N125" s="5">
        <v>-2.629630799657332</v>
      </c>
      <c r="P125" s="21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22"/>
    </row>
    <row r="126" spans="1:35">
      <c r="A126" s="2" t="s">
        <v>56</v>
      </c>
      <c r="B126" s="2">
        <v>6</v>
      </c>
      <c r="C126" s="2">
        <v>3</v>
      </c>
      <c r="D126" s="2">
        <v>84</v>
      </c>
      <c r="P126" s="21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22"/>
    </row>
    <row r="127" spans="1:35">
      <c r="A127" s="2" t="s">
        <v>56</v>
      </c>
      <c r="B127" s="2">
        <v>7</v>
      </c>
      <c r="C127" s="2">
        <v>3</v>
      </c>
      <c r="D127" s="2">
        <v>76</v>
      </c>
      <c r="P127" s="21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22"/>
    </row>
    <row r="128" spans="1:35">
      <c r="A128" s="2" t="s">
        <v>56</v>
      </c>
      <c r="B128" s="2">
        <v>8</v>
      </c>
      <c r="C128" s="2">
        <v>3</v>
      </c>
      <c r="D128" s="2">
        <v>70</v>
      </c>
      <c r="P128" s="21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22"/>
    </row>
    <row r="129" spans="1:34">
      <c r="A129" s="2" t="s">
        <v>56</v>
      </c>
      <c r="B129" s="2">
        <v>9</v>
      </c>
      <c r="C129" s="2">
        <v>3</v>
      </c>
      <c r="D129" s="2">
        <v>70</v>
      </c>
      <c r="P129" s="21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22"/>
    </row>
    <row r="130" spans="1:34">
      <c r="A130" s="2" t="s">
        <v>56</v>
      </c>
      <c r="B130" s="2">
        <v>10</v>
      </c>
      <c r="C130" s="2">
        <v>3</v>
      </c>
      <c r="D130" s="2">
        <v>70</v>
      </c>
      <c r="P130" s="21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22"/>
    </row>
    <row r="131" spans="1:34">
      <c r="P131" s="21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22"/>
    </row>
    <row r="132" spans="1:34">
      <c r="P132" s="21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22"/>
    </row>
    <row r="133" spans="1:34">
      <c r="A133" s="2" t="s">
        <v>64</v>
      </c>
      <c r="B133" s="2">
        <v>100</v>
      </c>
      <c r="F133" s="4"/>
      <c r="G133" s="4"/>
      <c r="H133" s="4"/>
      <c r="P133" s="21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22"/>
    </row>
    <row r="134" spans="1:34">
      <c r="A134" s="2" t="s">
        <v>66</v>
      </c>
      <c r="B134" s="2">
        <v>-4.7305198983010381</v>
      </c>
      <c r="F134" s="4"/>
      <c r="G134" s="4"/>
      <c r="H134" s="4"/>
      <c r="P134" s="21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22"/>
    </row>
    <row r="135" spans="1:34">
      <c r="A135" s="2" t="s">
        <v>68</v>
      </c>
      <c r="B135" s="2">
        <v>-7.3624741610319839</v>
      </c>
      <c r="P135" s="21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22"/>
    </row>
    <row r="136" spans="1:34">
      <c r="A136" s="2" t="s">
        <v>69</v>
      </c>
      <c r="B136" s="2">
        <v>135.12102225584033</v>
      </c>
      <c r="P136" s="21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22"/>
    </row>
    <row r="137" spans="1:34">
      <c r="P137" s="21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22"/>
    </row>
    <row r="138" spans="1:34">
      <c r="A138" s="1" t="s">
        <v>27</v>
      </c>
      <c r="B138" s="1" t="s">
        <v>28</v>
      </c>
      <c r="C138" s="12" t="s">
        <v>70</v>
      </c>
      <c r="D138" s="13" t="s">
        <v>86</v>
      </c>
      <c r="E138" s="1" t="s">
        <v>72</v>
      </c>
      <c r="F138" s="13" t="s">
        <v>87</v>
      </c>
      <c r="G138" s="1" t="s">
        <v>74</v>
      </c>
      <c r="H138" s="13" t="s">
        <v>88</v>
      </c>
      <c r="I138" s="14" t="s">
        <v>76</v>
      </c>
      <c r="J138" s="14" t="s">
        <v>77</v>
      </c>
      <c r="K138" s="14" t="s">
        <v>78</v>
      </c>
      <c r="M138" s="14" t="s">
        <v>89</v>
      </c>
      <c r="N138" s="14" t="s">
        <v>90</v>
      </c>
      <c r="O138" s="14" t="s">
        <v>91</v>
      </c>
      <c r="P138" s="21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22"/>
    </row>
    <row r="139" spans="1:34">
      <c r="A139" s="2" t="s">
        <v>31</v>
      </c>
      <c r="B139" s="2">
        <v>1</v>
      </c>
      <c r="C139" s="15">
        <v>1</v>
      </c>
      <c r="D139" s="16">
        <v>100</v>
      </c>
      <c r="E139" s="2">
        <v>2</v>
      </c>
      <c r="F139" s="16">
        <v>100</v>
      </c>
      <c r="G139" s="2">
        <v>1</v>
      </c>
      <c r="H139" s="16">
        <v>100</v>
      </c>
      <c r="I139" s="28">
        <f>MIN($B$133,$B$136+$B$134*$B139+$B$135*C139)</f>
        <v>100</v>
      </c>
      <c r="J139" s="28">
        <f>MIN($B$133,$B$136+$B$134*$B139+$B$135*E139)</f>
        <v>100</v>
      </c>
      <c r="K139" s="28">
        <f>MIN($B$133,$B$136+$B$134*$B139+$B$135*G139)</f>
        <v>100</v>
      </c>
      <c r="M139" s="2">
        <f>(D139-I139)^2</f>
        <v>0</v>
      </c>
      <c r="N139" s="2">
        <f>(F139-J139)^2</f>
        <v>0</v>
      </c>
      <c r="O139" s="2">
        <f>(H139-K139)^2</f>
        <v>0</v>
      </c>
      <c r="P139" s="21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2"/>
    </row>
    <row r="140" spans="1:34">
      <c r="A140" s="2" t="s">
        <v>31</v>
      </c>
      <c r="B140" s="2">
        <v>2</v>
      </c>
      <c r="C140" s="15">
        <v>1</v>
      </c>
      <c r="D140" s="16">
        <v>100</v>
      </c>
      <c r="E140" s="2">
        <v>2</v>
      </c>
      <c r="F140" s="16">
        <v>100</v>
      </c>
      <c r="G140" s="2">
        <v>2</v>
      </c>
      <c r="H140" s="16">
        <v>100</v>
      </c>
      <c r="I140" s="28">
        <f t="shared" ref="I140:I148" si="4">MIN($B$133,$B$136+$B$134*$B140+$B$135*C140)</f>
        <v>100</v>
      </c>
      <c r="J140" s="28">
        <f t="shared" ref="J140:J148" si="5">MIN($B$133,$B$136+$B$134*$B140+$B$135*E140)</f>
        <v>100</v>
      </c>
      <c r="K140" s="28">
        <f t="shared" ref="K140:K148" si="6">MIN($B$133,$B$136+$B$134*$B140+$B$135*G140)</f>
        <v>100</v>
      </c>
      <c r="M140" s="2">
        <f t="shared" ref="M140:M148" si="7">(D140-I140)^2</f>
        <v>0</v>
      </c>
      <c r="N140" s="2">
        <f t="shared" ref="N140:N148" si="8">(F140-J140)^2</f>
        <v>0</v>
      </c>
      <c r="O140" s="2">
        <f t="shared" ref="O140:O148" si="9">(H140-K140)^2</f>
        <v>0</v>
      </c>
      <c r="P140" s="21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22"/>
    </row>
    <row r="141" spans="1:34">
      <c r="A141" s="2" t="s">
        <v>31</v>
      </c>
      <c r="B141" s="2">
        <v>3</v>
      </c>
      <c r="C141" s="15">
        <v>2</v>
      </c>
      <c r="D141" s="16">
        <v>95</v>
      </c>
      <c r="E141" s="2">
        <v>2</v>
      </c>
      <c r="F141" s="16">
        <v>94</v>
      </c>
      <c r="G141" s="2">
        <v>3</v>
      </c>
      <c r="H141" s="16">
        <v>94</v>
      </c>
      <c r="I141" s="28">
        <f t="shared" si="4"/>
        <v>100</v>
      </c>
      <c r="J141" s="28">
        <f t="shared" si="5"/>
        <v>100</v>
      </c>
      <c r="K141" s="28">
        <f t="shared" si="6"/>
        <v>98.842040077841261</v>
      </c>
      <c r="M141" s="2">
        <f t="shared" si="7"/>
        <v>25</v>
      </c>
      <c r="N141" s="2">
        <f t="shared" si="8"/>
        <v>36</v>
      </c>
      <c r="O141" s="2">
        <f t="shared" si="9"/>
        <v>23.445352115421009</v>
      </c>
      <c r="P141" s="21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22"/>
    </row>
    <row r="142" spans="1:34">
      <c r="A142" s="2" t="s">
        <v>31</v>
      </c>
      <c r="B142" s="2">
        <v>4</v>
      </c>
      <c r="C142" s="15">
        <v>4</v>
      </c>
      <c r="D142" s="16">
        <v>87</v>
      </c>
      <c r="E142" s="2">
        <v>3</v>
      </c>
      <c r="F142" s="16">
        <v>90</v>
      </c>
      <c r="G142" s="2">
        <v>3</v>
      </c>
      <c r="H142" s="16">
        <v>94</v>
      </c>
      <c r="I142" s="28">
        <f t="shared" si="4"/>
        <v>86.749046018508238</v>
      </c>
      <c r="J142" s="28">
        <f t="shared" si="5"/>
        <v>94.111520179540221</v>
      </c>
      <c r="K142" s="28">
        <f t="shared" si="6"/>
        <v>94.111520179540221</v>
      </c>
      <c r="M142" s="2">
        <f t="shared" si="7"/>
        <v>6.2977900826567429E-2</v>
      </c>
      <c r="N142" s="2">
        <f t="shared" si="8"/>
        <v>16.904598186766453</v>
      </c>
      <c r="O142" s="2">
        <f t="shared" si="9"/>
        <v>1.2436750444683221E-2</v>
      </c>
      <c r="P142" s="21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22"/>
    </row>
    <row r="143" spans="1:34">
      <c r="A143" s="2" t="s">
        <v>31</v>
      </c>
      <c r="B143" s="2">
        <v>5</v>
      </c>
      <c r="C143" s="15">
        <v>4</v>
      </c>
      <c r="D143" s="16">
        <v>85</v>
      </c>
      <c r="E143" s="2">
        <v>4</v>
      </c>
      <c r="F143" s="16">
        <v>84</v>
      </c>
      <c r="G143" s="2">
        <v>3</v>
      </c>
      <c r="H143" s="16">
        <v>89</v>
      </c>
      <c r="I143" s="28">
        <f t="shared" si="4"/>
        <v>82.018526120207213</v>
      </c>
      <c r="J143" s="28">
        <f t="shared" si="5"/>
        <v>82.018526120207213</v>
      </c>
      <c r="K143" s="28">
        <f t="shared" si="6"/>
        <v>89.381000281239196</v>
      </c>
      <c r="M143" s="2">
        <f t="shared" si="7"/>
        <v>8.8891864958866567</v>
      </c>
      <c r="N143" s="2">
        <f t="shared" si="8"/>
        <v>3.9262387363010816</v>
      </c>
      <c r="O143" s="2">
        <f t="shared" si="9"/>
        <v>0.14516121430434623</v>
      </c>
      <c r="P143" s="21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22"/>
    </row>
    <row r="144" spans="1:34">
      <c r="A144" s="2" t="s">
        <v>31</v>
      </c>
      <c r="B144" s="2">
        <v>6</v>
      </c>
      <c r="C144" s="15">
        <v>4</v>
      </c>
      <c r="D144" s="16">
        <v>80</v>
      </c>
      <c r="E144" s="2">
        <v>4</v>
      </c>
      <c r="F144" s="16">
        <v>80</v>
      </c>
      <c r="G144" s="2">
        <v>3</v>
      </c>
      <c r="H144" s="16">
        <v>84</v>
      </c>
      <c r="I144" s="28">
        <f t="shared" si="4"/>
        <v>77.288006221906173</v>
      </c>
      <c r="J144" s="28">
        <f t="shared" si="5"/>
        <v>77.288006221906173</v>
      </c>
      <c r="K144" s="28">
        <f t="shared" si="6"/>
        <v>84.650480382938156</v>
      </c>
      <c r="M144" s="2">
        <f t="shared" si="7"/>
        <v>7.3549102524196313</v>
      </c>
      <c r="N144" s="2">
        <f t="shared" si="8"/>
        <v>7.3549102524196313</v>
      </c>
      <c r="O144" s="2">
        <f t="shared" si="9"/>
        <v>0.42312472858736982</v>
      </c>
      <c r="P144" s="21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22"/>
    </row>
    <row r="145" spans="1:35">
      <c r="A145" s="2" t="s">
        <v>31</v>
      </c>
      <c r="B145" s="2">
        <v>7</v>
      </c>
      <c r="C145" s="15">
        <v>5</v>
      </c>
      <c r="D145" s="16">
        <v>67</v>
      </c>
      <c r="E145" s="2">
        <v>4</v>
      </c>
      <c r="F145" s="16">
        <v>80</v>
      </c>
      <c r="G145" s="2">
        <v>3</v>
      </c>
      <c r="H145" s="16">
        <v>76</v>
      </c>
      <c r="I145" s="28">
        <f t="shared" si="4"/>
        <v>65.195012162573136</v>
      </c>
      <c r="J145" s="28">
        <f t="shared" si="5"/>
        <v>72.557486323605133</v>
      </c>
      <c r="K145" s="28">
        <f t="shared" si="6"/>
        <v>79.919960484637116</v>
      </c>
      <c r="M145" s="2">
        <f t="shared" si="7"/>
        <v>3.2579810932589086</v>
      </c>
      <c r="N145" s="2">
        <f t="shared" si="8"/>
        <v>55.391009823324644</v>
      </c>
      <c r="O145" s="2">
        <f t="shared" si="9"/>
        <v>15.366090201116453</v>
      </c>
      <c r="P145" s="21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22"/>
    </row>
    <row r="146" spans="1:35" ht="13.5" thickBot="1">
      <c r="A146" s="2" t="s">
        <v>31</v>
      </c>
      <c r="B146" s="2">
        <v>8</v>
      </c>
      <c r="C146" s="15">
        <v>5</v>
      </c>
      <c r="D146" s="16">
        <v>60</v>
      </c>
      <c r="E146" s="2">
        <v>4</v>
      </c>
      <c r="F146" s="16">
        <v>74</v>
      </c>
      <c r="G146" s="2">
        <v>3</v>
      </c>
      <c r="H146" s="16">
        <v>70</v>
      </c>
      <c r="I146" s="28">
        <f t="shared" si="4"/>
        <v>60.464492264272103</v>
      </c>
      <c r="J146" s="28">
        <f t="shared" si="5"/>
        <v>67.826966425304093</v>
      </c>
      <c r="K146" s="28">
        <f t="shared" si="6"/>
        <v>75.189440586336076</v>
      </c>
      <c r="M146" s="2">
        <f t="shared" si="7"/>
        <v>0.21575306356862498</v>
      </c>
      <c r="N146" s="2">
        <f t="shared" si="8"/>
        <v>38.10634351432293</v>
      </c>
      <c r="O146" s="2">
        <f t="shared" si="9"/>
        <v>26.930293599112115</v>
      </c>
      <c r="P146" s="23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5"/>
    </row>
    <row r="147" spans="1:35">
      <c r="A147" s="2" t="s">
        <v>31</v>
      </c>
      <c r="B147" s="2">
        <v>9</v>
      </c>
      <c r="C147" s="15">
        <v>5</v>
      </c>
      <c r="D147" s="16">
        <v>50</v>
      </c>
      <c r="E147" s="2">
        <v>4</v>
      </c>
      <c r="F147" s="16">
        <v>68</v>
      </c>
      <c r="G147" s="2">
        <v>3</v>
      </c>
      <c r="H147" s="16">
        <v>70</v>
      </c>
      <c r="I147" s="28">
        <f t="shared" si="4"/>
        <v>55.733972365971063</v>
      </c>
      <c r="J147" s="28">
        <f t="shared" si="5"/>
        <v>63.096446527003053</v>
      </c>
      <c r="K147" s="28">
        <f t="shared" si="6"/>
        <v>70.458920688035036</v>
      </c>
      <c r="M147" s="2">
        <f t="shared" si="7"/>
        <v>32.878439093719791</v>
      </c>
      <c r="N147" s="2">
        <f t="shared" si="8"/>
        <v>24.044836662540419</v>
      </c>
      <c r="O147" s="2">
        <f t="shared" si="9"/>
        <v>0.21060819790655089</v>
      </c>
    </row>
    <row r="148" spans="1:35">
      <c r="A148" s="2" t="s">
        <v>31</v>
      </c>
      <c r="B148" s="2">
        <v>10</v>
      </c>
      <c r="C148" s="15">
        <v>5</v>
      </c>
      <c r="D148" s="16">
        <v>40</v>
      </c>
      <c r="E148" s="2">
        <v>4</v>
      </c>
      <c r="F148" s="16">
        <v>60</v>
      </c>
      <c r="G148" s="2">
        <v>3</v>
      </c>
      <c r="H148" s="16">
        <v>70</v>
      </c>
      <c r="I148" s="28">
        <f t="shared" si="4"/>
        <v>51.003452467670023</v>
      </c>
      <c r="J148" s="28">
        <f t="shared" si="5"/>
        <v>58.365926628702013</v>
      </c>
      <c r="K148" s="28">
        <f t="shared" si="6"/>
        <v>65.728400789733996</v>
      </c>
      <c r="M148" s="2">
        <f t="shared" si="7"/>
        <v>121.07596620827351</v>
      </c>
      <c r="N148" s="2">
        <f t="shared" si="8"/>
        <v>2.6701957827851688</v>
      </c>
      <c r="O148" s="2">
        <f t="shared" si="9"/>
        <v>18.246559813145147</v>
      </c>
    </row>
    <row r="150" spans="1:35">
      <c r="M150" s="2">
        <f>SUM(M139:M148)</f>
        <v>198.73521410795368</v>
      </c>
      <c r="N150" s="2">
        <f>SUM(N139:N148)</f>
        <v>184.39813295846031</v>
      </c>
      <c r="O150" s="2">
        <f>SUM(O139:O148)</f>
        <v>84.779626620037675</v>
      </c>
    </row>
    <row r="153" spans="1:35" ht="13.5" thickBot="1"/>
    <row r="154" spans="1:35">
      <c r="L154" s="2" t="s">
        <v>66</v>
      </c>
      <c r="M154" s="2">
        <v>-7.5003749199256369</v>
      </c>
      <c r="N154" s="2">
        <v>-4.6515501231683762</v>
      </c>
      <c r="O154" s="2">
        <v>-4.2024220861934412</v>
      </c>
      <c r="Q154" s="18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20"/>
    </row>
    <row r="155" spans="1:35">
      <c r="L155" s="2" t="s">
        <v>68</v>
      </c>
      <c r="M155" s="2">
        <v>-3.4979646736098267</v>
      </c>
      <c r="N155" s="2">
        <v>0.3183452228343347</v>
      </c>
      <c r="O155" s="2">
        <v>-0.2134002162037355</v>
      </c>
      <c r="Q155" s="29" t="s">
        <v>92</v>
      </c>
      <c r="R155" s="15"/>
      <c r="S155" s="30" t="s">
        <v>93</v>
      </c>
      <c r="T155" s="15"/>
      <c r="U155" s="15"/>
      <c r="V155" s="15"/>
      <c r="W155" s="15"/>
      <c r="X155" s="15"/>
      <c r="Y155" s="15"/>
      <c r="Z155" s="30" t="s">
        <v>94</v>
      </c>
      <c r="AA155" s="15"/>
      <c r="AB155" s="15"/>
      <c r="AC155" s="15"/>
      <c r="AD155" s="15"/>
      <c r="AE155" s="15"/>
      <c r="AF155" s="15"/>
      <c r="AG155" s="15"/>
      <c r="AH155" s="15"/>
      <c r="AI155" s="22"/>
    </row>
    <row r="156" spans="1:35">
      <c r="L156" s="2" t="s">
        <v>69</v>
      </c>
      <c r="M156" s="2">
        <v>135.49328087311969</v>
      </c>
      <c r="N156" s="2">
        <v>107.92387704816566</v>
      </c>
      <c r="O156" s="2">
        <v>108.83100088860253</v>
      </c>
      <c r="Q156" s="21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22"/>
    </row>
    <row r="157" spans="1:35">
      <c r="Q157" s="21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22"/>
    </row>
    <row r="158" spans="1:35">
      <c r="M158" s="2" t="s">
        <v>95</v>
      </c>
      <c r="Q158" s="21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22"/>
    </row>
    <row r="159" spans="1:35">
      <c r="M159" s="2">
        <f>SUM(M139:O148)</f>
        <v>467.91297368645178</v>
      </c>
      <c r="Q159" s="21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22"/>
    </row>
    <row r="160" spans="1:35">
      <c r="L160" s="31" t="s">
        <v>66</v>
      </c>
      <c r="M160" s="31">
        <v>-4.7305198983010381</v>
      </c>
      <c r="Q160" s="21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22"/>
    </row>
    <row r="161" spans="1:35">
      <c r="L161" s="31" t="s">
        <v>68</v>
      </c>
      <c r="M161" s="31">
        <v>-7.3624741610319839</v>
      </c>
      <c r="Q161" s="21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22"/>
    </row>
    <row r="162" spans="1:35">
      <c r="L162" s="31" t="s">
        <v>69</v>
      </c>
      <c r="M162" s="31">
        <v>135.12102225584033</v>
      </c>
      <c r="Q162" s="21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22"/>
    </row>
    <row r="163" spans="1:35">
      <c r="Q163" s="21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22"/>
    </row>
    <row r="164" spans="1:35">
      <c r="L164" s="31" t="s">
        <v>96</v>
      </c>
      <c r="Q164" s="21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22"/>
    </row>
    <row r="165" spans="1:35">
      <c r="Q165" s="21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22"/>
    </row>
    <row r="166" spans="1:35">
      <c r="Q166" s="21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22"/>
    </row>
    <row r="167" spans="1:3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Q167" s="21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22"/>
    </row>
    <row r="168" spans="1:35">
      <c r="Q168" s="21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22"/>
    </row>
    <row r="169" spans="1:35">
      <c r="A169" s="1" t="s">
        <v>27</v>
      </c>
      <c r="B169" s="1" t="s">
        <v>28</v>
      </c>
      <c r="C169" s="1" t="s">
        <v>29</v>
      </c>
      <c r="D169" s="1" t="s">
        <v>10</v>
      </c>
      <c r="Q169" s="21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22"/>
    </row>
    <row r="170" spans="1:35">
      <c r="A170" s="2" t="s">
        <v>31</v>
      </c>
      <c r="B170" s="2">
        <v>2</v>
      </c>
      <c r="C170" s="2">
        <v>1</v>
      </c>
      <c r="D170" s="2">
        <v>100</v>
      </c>
      <c r="F170" s="2" t="s">
        <v>30</v>
      </c>
      <c r="Q170" s="21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22"/>
    </row>
    <row r="171" spans="1:35" ht="13.5" thickBot="1">
      <c r="A171" s="2" t="s">
        <v>31</v>
      </c>
      <c r="B171" s="2">
        <v>3</v>
      </c>
      <c r="C171" s="2">
        <v>2</v>
      </c>
      <c r="D171" s="2">
        <v>95</v>
      </c>
      <c r="Q171" s="21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22"/>
    </row>
    <row r="172" spans="1:35">
      <c r="A172" s="2" t="s">
        <v>31</v>
      </c>
      <c r="B172" s="2">
        <v>4</v>
      </c>
      <c r="C172" s="2">
        <v>4</v>
      </c>
      <c r="D172" s="2">
        <v>87</v>
      </c>
      <c r="F172" s="3" t="s">
        <v>32</v>
      </c>
      <c r="G172" s="3"/>
      <c r="Q172" s="21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22"/>
    </row>
    <row r="173" spans="1:35">
      <c r="A173" s="2" t="s">
        <v>31</v>
      </c>
      <c r="B173" s="2">
        <v>5</v>
      </c>
      <c r="C173" s="2">
        <v>4</v>
      </c>
      <c r="D173" s="2">
        <v>85</v>
      </c>
      <c r="F173" s="4" t="s">
        <v>33</v>
      </c>
      <c r="G173" s="4">
        <v>0.94458408053423715</v>
      </c>
      <c r="Q173" s="21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22"/>
    </row>
    <row r="174" spans="1:35">
      <c r="A174" s="2" t="s">
        <v>31</v>
      </c>
      <c r="B174" s="2">
        <v>6</v>
      </c>
      <c r="C174" s="2">
        <v>4</v>
      </c>
      <c r="D174" s="2">
        <v>80</v>
      </c>
      <c r="F174" s="4" t="s">
        <v>34</v>
      </c>
      <c r="G174" s="4">
        <v>0.8922390851987102</v>
      </c>
      <c r="Q174" s="21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22"/>
    </row>
    <row r="175" spans="1:35">
      <c r="A175" s="2" t="s">
        <v>31</v>
      </c>
      <c r="B175" s="2">
        <v>7</v>
      </c>
      <c r="C175" s="2">
        <v>5</v>
      </c>
      <c r="D175" s="2">
        <v>67</v>
      </c>
      <c r="F175" s="4" t="s">
        <v>35</v>
      </c>
      <c r="G175" s="4">
        <v>0.88325900896526932</v>
      </c>
      <c r="Q175" s="21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22"/>
    </row>
    <row r="176" spans="1:35">
      <c r="A176" s="2" t="s">
        <v>31</v>
      </c>
      <c r="B176" s="2">
        <v>8</v>
      </c>
      <c r="C176" s="2">
        <v>5</v>
      </c>
      <c r="D176" s="2">
        <v>60</v>
      </c>
      <c r="F176" s="4" t="s">
        <v>36</v>
      </c>
      <c r="G176" s="4">
        <v>5.298118093120963</v>
      </c>
      <c r="Q176" s="21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22"/>
    </row>
    <row r="177" spans="1:35" ht="13.5" thickBot="1">
      <c r="A177" s="2" t="s">
        <v>31</v>
      </c>
      <c r="B177" s="2">
        <v>9</v>
      </c>
      <c r="C177" s="2">
        <v>5</v>
      </c>
      <c r="D177" s="2">
        <v>50</v>
      </c>
      <c r="F177" s="5" t="s">
        <v>37</v>
      </c>
      <c r="G177" s="5">
        <v>27</v>
      </c>
      <c r="Q177" s="21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22"/>
    </row>
    <row r="178" spans="1:35">
      <c r="A178" s="2" t="s">
        <v>31</v>
      </c>
      <c r="B178" s="2">
        <v>10</v>
      </c>
      <c r="C178" s="2">
        <v>5</v>
      </c>
      <c r="D178" s="2">
        <v>40</v>
      </c>
      <c r="Q178" s="21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22"/>
    </row>
    <row r="179" spans="1:35" ht="13.5" thickBot="1">
      <c r="A179" s="2" t="s">
        <v>44</v>
      </c>
      <c r="B179" s="2">
        <v>2</v>
      </c>
      <c r="C179" s="2">
        <v>2</v>
      </c>
      <c r="D179" s="2">
        <v>100</v>
      </c>
      <c r="F179" s="2" t="s">
        <v>38</v>
      </c>
      <c r="Q179" s="21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22"/>
    </row>
    <row r="180" spans="1:35" ht="13.5" thickBot="1">
      <c r="A180" s="2" t="s">
        <v>44</v>
      </c>
      <c r="B180" s="2">
        <v>3</v>
      </c>
      <c r="C180" s="2">
        <v>2</v>
      </c>
      <c r="D180" s="2">
        <v>94</v>
      </c>
      <c r="F180" s="6"/>
      <c r="G180" s="6" t="s">
        <v>39</v>
      </c>
      <c r="H180" s="6" t="s">
        <v>40</v>
      </c>
      <c r="I180" s="6" t="s">
        <v>41</v>
      </c>
      <c r="J180" s="6" t="s">
        <v>42</v>
      </c>
      <c r="K180" s="6" t="s">
        <v>43</v>
      </c>
      <c r="Q180" s="23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</row>
    <row r="181" spans="1:35">
      <c r="A181" s="2" t="s">
        <v>44</v>
      </c>
      <c r="B181" s="2">
        <v>4</v>
      </c>
      <c r="C181" s="2">
        <v>3</v>
      </c>
      <c r="D181" s="2">
        <v>90</v>
      </c>
      <c r="F181" s="4" t="s">
        <v>45</v>
      </c>
      <c r="G181" s="4">
        <v>2</v>
      </c>
      <c r="H181" s="4">
        <v>5577.9483017418916</v>
      </c>
      <c r="I181" s="4">
        <v>2788.9741508709458</v>
      </c>
      <c r="J181" s="4">
        <v>99.357629267790671</v>
      </c>
      <c r="K181" s="4">
        <v>2.4520833838104559E-12</v>
      </c>
    </row>
    <row r="182" spans="1:35">
      <c r="A182" s="2" t="s">
        <v>44</v>
      </c>
      <c r="B182" s="2">
        <v>5</v>
      </c>
      <c r="C182" s="2">
        <v>4</v>
      </c>
      <c r="D182" s="2">
        <v>84</v>
      </c>
      <c r="F182" s="4" t="s">
        <v>46</v>
      </c>
      <c r="G182" s="4">
        <v>24</v>
      </c>
      <c r="H182" s="4">
        <v>673.68132788773698</v>
      </c>
      <c r="I182" s="4">
        <v>28.070055328655709</v>
      </c>
      <c r="J182" s="4"/>
      <c r="K182" s="4"/>
    </row>
    <row r="183" spans="1:35" ht="13.5" thickBot="1">
      <c r="A183" s="2" t="s">
        <v>44</v>
      </c>
      <c r="B183" s="2">
        <v>6</v>
      </c>
      <c r="C183" s="2">
        <v>4</v>
      </c>
      <c r="D183" s="2">
        <v>80</v>
      </c>
      <c r="F183" s="5" t="s">
        <v>47</v>
      </c>
      <c r="G183" s="5">
        <v>26</v>
      </c>
      <c r="H183" s="5">
        <v>6251.6296296296287</v>
      </c>
      <c r="I183" s="5"/>
      <c r="J183" s="5"/>
      <c r="K183" s="5"/>
    </row>
    <row r="184" spans="1:35" ht="13.5" thickBot="1">
      <c r="A184" s="2" t="s">
        <v>44</v>
      </c>
      <c r="B184" s="2">
        <v>7</v>
      </c>
      <c r="C184" s="2">
        <v>4</v>
      </c>
      <c r="D184" s="2">
        <v>80</v>
      </c>
    </row>
    <row r="185" spans="1:35">
      <c r="A185" s="2" t="s">
        <v>44</v>
      </c>
      <c r="B185" s="2">
        <v>8</v>
      </c>
      <c r="C185" s="2">
        <v>4</v>
      </c>
      <c r="D185" s="2">
        <v>74</v>
      </c>
      <c r="F185" s="6"/>
      <c r="G185" s="6" t="s">
        <v>48</v>
      </c>
      <c r="H185" s="6" t="s">
        <v>36</v>
      </c>
      <c r="I185" s="6" t="s">
        <v>49</v>
      </c>
      <c r="J185" s="6" t="s">
        <v>50</v>
      </c>
      <c r="K185" s="6" t="s">
        <v>51</v>
      </c>
      <c r="L185" s="6" t="s">
        <v>52</v>
      </c>
      <c r="M185" s="6" t="s">
        <v>53</v>
      </c>
      <c r="N185" s="6" t="s">
        <v>54</v>
      </c>
    </row>
    <row r="186" spans="1:35">
      <c r="A186" s="2" t="s">
        <v>44</v>
      </c>
      <c r="B186" s="2">
        <v>9</v>
      </c>
      <c r="C186" s="2">
        <v>4</v>
      </c>
      <c r="D186" s="2">
        <v>68</v>
      </c>
      <c r="F186" s="4" t="s">
        <v>55</v>
      </c>
      <c r="G186" s="4">
        <v>119.75746151429469</v>
      </c>
      <c r="H186" s="4">
        <v>3.5337428413148984</v>
      </c>
      <c r="I186" s="4">
        <v>33.889693419154739</v>
      </c>
      <c r="J186" s="4">
        <v>8.8020673348476498E-22</v>
      </c>
      <c r="K186" s="4">
        <v>112.46417479750924</v>
      </c>
      <c r="L186" s="4">
        <v>127.05074823108014</v>
      </c>
      <c r="M186" s="4">
        <v>112.46417479750924</v>
      </c>
      <c r="N186" s="4">
        <v>127.05074823108014</v>
      </c>
    </row>
    <row r="187" spans="1:35">
      <c r="A187" s="2" t="s">
        <v>44</v>
      </c>
      <c r="B187" s="2">
        <v>10</v>
      </c>
      <c r="C187" s="2">
        <v>4</v>
      </c>
      <c r="D187" s="2">
        <v>60</v>
      </c>
      <c r="F187" s="4" t="s">
        <v>28</v>
      </c>
      <c r="G187" s="4">
        <v>-4.2315949314064314</v>
      </c>
      <c r="H187" s="4">
        <v>0.5319160032907676</v>
      </c>
      <c r="I187" s="4">
        <v>-7.9553818746326836</v>
      </c>
      <c r="J187" s="4">
        <v>3.483915256150501E-8</v>
      </c>
      <c r="K187" s="4">
        <v>-5.3294155978934796</v>
      </c>
      <c r="L187" s="4">
        <v>-3.1337742649193832</v>
      </c>
      <c r="M187" s="4">
        <v>-5.3294155978934796</v>
      </c>
      <c r="N187" s="4">
        <v>-3.1337742649193832</v>
      </c>
    </row>
    <row r="188" spans="1:35" ht="13.5" thickBot="1">
      <c r="A188" s="2" t="s">
        <v>56</v>
      </c>
      <c r="B188" s="2">
        <v>2</v>
      </c>
      <c r="C188" s="2">
        <v>2</v>
      </c>
      <c r="D188" s="2">
        <v>100</v>
      </c>
      <c r="F188" s="5" t="s">
        <v>29</v>
      </c>
      <c r="G188" s="5">
        <v>-4.4231856738925535</v>
      </c>
      <c r="H188" s="5">
        <v>1.3363364942648648</v>
      </c>
      <c r="I188" s="5">
        <v>-3.3099340569351154</v>
      </c>
      <c r="J188" s="5">
        <v>2.9397352490206567E-3</v>
      </c>
      <c r="K188" s="5">
        <v>-7.1812486231339285</v>
      </c>
      <c r="L188" s="5">
        <v>-1.6651227246511788</v>
      </c>
      <c r="M188" s="5">
        <v>-7.1812486231339285</v>
      </c>
      <c r="N188" s="5">
        <v>-1.6651227246511788</v>
      </c>
    </row>
    <row r="189" spans="1:35">
      <c r="A189" s="2" t="s">
        <v>56</v>
      </c>
      <c r="B189" s="2">
        <v>3</v>
      </c>
      <c r="C189" s="2">
        <v>3</v>
      </c>
      <c r="D189" s="2">
        <v>94</v>
      </c>
    </row>
    <row r="190" spans="1:35">
      <c r="A190" s="2" t="s">
        <v>56</v>
      </c>
      <c r="B190" s="2">
        <v>4</v>
      </c>
      <c r="C190" s="2">
        <v>3</v>
      </c>
      <c r="D190" s="2">
        <v>94</v>
      </c>
    </row>
    <row r="191" spans="1:35">
      <c r="A191" s="2" t="s">
        <v>56</v>
      </c>
      <c r="B191" s="2">
        <v>5</v>
      </c>
      <c r="C191" s="2">
        <v>3</v>
      </c>
      <c r="D191" s="2">
        <v>89</v>
      </c>
    </row>
    <row r="192" spans="1:35">
      <c r="A192" s="2" t="s">
        <v>56</v>
      </c>
      <c r="B192" s="2">
        <v>6</v>
      </c>
      <c r="C192" s="2">
        <v>3</v>
      </c>
      <c r="D192" s="2">
        <v>84</v>
      </c>
    </row>
    <row r="193" spans="1:8" ht="13.5" thickBot="1">
      <c r="A193" s="2" t="s">
        <v>56</v>
      </c>
      <c r="B193" s="2">
        <v>7</v>
      </c>
      <c r="C193" s="2">
        <v>3</v>
      </c>
      <c r="D193" s="2">
        <v>76</v>
      </c>
    </row>
    <row r="194" spans="1:8">
      <c r="A194" s="2" t="s">
        <v>56</v>
      </c>
      <c r="B194" s="2">
        <v>8</v>
      </c>
      <c r="C194" s="2">
        <v>3</v>
      </c>
      <c r="D194" s="2">
        <v>70</v>
      </c>
      <c r="F194" s="6"/>
      <c r="G194" s="6"/>
      <c r="H194" s="6"/>
    </row>
    <row r="195" spans="1:8">
      <c r="A195" s="2" t="s">
        <v>56</v>
      </c>
      <c r="B195" s="2">
        <v>9</v>
      </c>
      <c r="C195" s="2">
        <v>3</v>
      </c>
      <c r="D195" s="2">
        <v>70</v>
      </c>
      <c r="F195" s="4"/>
      <c r="G195" s="4"/>
      <c r="H195" s="4"/>
    </row>
    <row r="196" spans="1:8">
      <c r="A196" s="2" t="s">
        <v>56</v>
      </c>
      <c r="B196" s="2">
        <v>10</v>
      </c>
      <c r="C196" s="2">
        <v>3</v>
      </c>
      <c r="D196" s="2">
        <v>70</v>
      </c>
      <c r="F196" s="4"/>
      <c r="G196" s="4"/>
      <c r="H196" s="4"/>
    </row>
    <row r="197" spans="1:8">
      <c r="F197" s="4"/>
      <c r="G197" s="4"/>
      <c r="H197" s="4"/>
    </row>
    <row r="198" spans="1:8" ht="13.5" thickBot="1">
      <c r="B198" s="9" t="s">
        <v>97</v>
      </c>
      <c r="F198" s="4"/>
      <c r="G198" s="4"/>
      <c r="H198" s="4"/>
    </row>
    <row r="199" spans="1:8">
      <c r="B199" s="18"/>
      <c r="C199" s="19"/>
      <c r="D199" s="19"/>
      <c r="E199" s="20"/>
      <c r="F199" s="4"/>
      <c r="G199" s="4"/>
      <c r="H199" s="4"/>
    </row>
    <row r="200" spans="1:8">
      <c r="B200" s="21"/>
      <c r="C200" s="33" t="s">
        <v>98</v>
      </c>
      <c r="D200" s="33" t="s">
        <v>99</v>
      </c>
      <c r="E200" s="34" t="s">
        <v>100</v>
      </c>
      <c r="F200" s="4"/>
      <c r="G200" s="4"/>
      <c r="H200" s="4"/>
    </row>
    <row r="201" spans="1:8">
      <c r="B201" s="21" t="s">
        <v>101</v>
      </c>
      <c r="C201" s="35">
        <v>114.43908684251119</v>
      </c>
      <c r="D201" s="10">
        <v>119.75746151429469</v>
      </c>
      <c r="E201" s="36">
        <v>125.86094826699578</v>
      </c>
      <c r="F201" s="4"/>
      <c r="G201" s="4"/>
      <c r="H201" s="4"/>
    </row>
    <row r="202" spans="1:8">
      <c r="B202" s="21" t="s">
        <v>102</v>
      </c>
      <c r="C202" s="35">
        <v>-4.0045349375289208</v>
      </c>
      <c r="D202" s="10">
        <v>-4.2315949314064314</v>
      </c>
      <c r="E202" s="36">
        <v>-4.4145325516815808</v>
      </c>
      <c r="F202" s="4"/>
      <c r="G202" s="4"/>
      <c r="H202" s="4"/>
    </row>
    <row r="203" spans="1:8" ht="13.5" thickBot="1">
      <c r="B203" s="21" t="s">
        <v>29</v>
      </c>
      <c r="C203" s="35">
        <v>-3.4523368810735793</v>
      </c>
      <c r="D203" s="11">
        <v>-4.4231856738925535</v>
      </c>
      <c r="E203" s="37">
        <v>-5.643628509719222</v>
      </c>
      <c r="F203" s="4"/>
      <c r="G203" s="4"/>
      <c r="H203" s="4"/>
    </row>
    <row r="204" spans="1:8">
      <c r="B204" s="21" t="s">
        <v>103</v>
      </c>
      <c r="C204" s="38">
        <v>0.88496347987975743</v>
      </c>
      <c r="D204" s="38">
        <v>0.8922390851987102</v>
      </c>
      <c r="E204" s="39">
        <v>0.88193298099497441</v>
      </c>
      <c r="F204" s="4"/>
      <c r="G204" s="4"/>
      <c r="H204" s="4"/>
    </row>
    <row r="205" spans="1:8">
      <c r="B205" s="21" t="s">
        <v>104</v>
      </c>
      <c r="C205" s="38">
        <v>0.87644225616714688</v>
      </c>
      <c r="D205" s="38">
        <v>0.88325900896526932</v>
      </c>
      <c r="E205" s="39">
        <v>0.87068850299449574</v>
      </c>
      <c r="F205" s="4"/>
      <c r="G205" s="4"/>
      <c r="H205" s="4"/>
    </row>
    <row r="206" spans="1:8" ht="13.5" thickBot="1">
      <c r="B206" s="23"/>
      <c r="C206" s="24"/>
      <c r="D206" s="24"/>
      <c r="E206" s="25"/>
      <c r="F206" s="4"/>
      <c r="G206" s="4"/>
      <c r="H206" s="4"/>
    </row>
    <row r="207" spans="1:8">
      <c r="F207" s="4"/>
      <c r="G207" s="4"/>
      <c r="H207" s="4"/>
    </row>
    <row r="208" spans="1:8">
      <c r="F208" s="4"/>
      <c r="G208" s="4"/>
      <c r="H208" s="4"/>
    </row>
    <row r="209" spans="6:8">
      <c r="F209" s="4"/>
      <c r="G209" s="4"/>
      <c r="H209" s="4"/>
    </row>
    <row r="210" spans="6:8">
      <c r="F210" s="4"/>
      <c r="G210" s="4"/>
      <c r="H210" s="4"/>
    </row>
    <row r="211" spans="6:8">
      <c r="F211" s="4"/>
      <c r="G211" s="4"/>
      <c r="H211" s="4"/>
    </row>
    <row r="212" spans="6:8">
      <c r="F212" s="4"/>
      <c r="G212" s="4"/>
      <c r="H212" s="4"/>
    </row>
    <row r="213" spans="6:8">
      <c r="F213" s="4"/>
      <c r="G213" s="4"/>
      <c r="H213" s="4"/>
    </row>
    <row r="214" spans="6:8">
      <c r="F214" s="4"/>
      <c r="G214" s="4"/>
      <c r="H214" s="4"/>
    </row>
    <row r="215" spans="6:8">
      <c r="F215" s="4"/>
      <c r="G215" s="4"/>
      <c r="H215" s="4"/>
    </row>
    <row r="216" spans="6:8">
      <c r="F216" s="4"/>
      <c r="G216" s="4"/>
      <c r="H216" s="4"/>
    </row>
    <row r="217" spans="6:8">
      <c r="F217" s="4"/>
      <c r="G217" s="4"/>
      <c r="H217" s="4"/>
    </row>
    <row r="218" spans="6:8">
      <c r="F218" s="4"/>
      <c r="G218" s="4"/>
      <c r="H218" s="4"/>
    </row>
    <row r="219" spans="6:8">
      <c r="F219" s="4"/>
      <c r="G219" s="4"/>
      <c r="H219" s="4"/>
    </row>
    <row r="220" spans="6:8">
      <c r="F220" s="4"/>
      <c r="G220" s="4"/>
      <c r="H220" s="4"/>
    </row>
    <row r="221" spans="6:8" ht="13.5" thickBot="1">
      <c r="F221" s="5"/>
      <c r="G221" s="5"/>
      <c r="H221" s="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67"/>
  <sheetViews>
    <sheetView zoomScale="66" zoomScaleNormal="66" workbookViewId="0">
      <selection activeCell="H56" sqref="A1:H56"/>
    </sheetView>
  </sheetViews>
  <sheetFormatPr defaultRowHeight="12.75"/>
  <cols>
    <col min="1" max="1" width="18.42578125" style="2" customWidth="1"/>
    <col min="2" max="2" width="18.7109375" style="2" customWidth="1"/>
    <col min="3" max="3" width="16.5703125" style="2" customWidth="1"/>
    <col min="4" max="4" width="12.28515625" style="2" customWidth="1"/>
    <col min="5" max="5" width="9.85546875" style="2" customWidth="1"/>
    <col min="6" max="6" width="7.42578125" style="2" bestFit="1" customWidth="1"/>
    <col min="7" max="7" width="7.42578125" style="2" customWidth="1"/>
    <col min="8" max="8" width="17.85546875" style="2" customWidth="1"/>
    <col min="9" max="9" width="6.140625" style="2" customWidth="1"/>
    <col min="10" max="11" width="15.5703125" style="2" bestFit="1" customWidth="1"/>
    <col min="12" max="16384" width="9.140625" style="2"/>
  </cols>
  <sheetData>
    <row r="1" spans="1:8">
      <c r="A1" s="9" t="s">
        <v>0</v>
      </c>
      <c r="B1" s="9" t="s">
        <v>1</v>
      </c>
    </row>
    <row r="3" spans="1:8">
      <c r="A3" s="43"/>
    </row>
    <row r="5" spans="1:8">
      <c r="H5" s="44"/>
    </row>
    <row r="6" spans="1:8" ht="13.5" thickBot="1">
      <c r="A6" s="9" t="s">
        <v>2</v>
      </c>
      <c r="H6" s="44"/>
    </row>
    <row r="7" spans="1:8">
      <c r="B7" s="18" t="s">
        <v>3</v>
      </c>
      <c r="C7" s="20"/>
    </row>
    <row r="8" spans="1:8">
      <c r="B8" s="21" t="s">
        <v>4</v>
      </c>
      <c r="C8" s="22">
        <v>1.1759999999999999</v>
      </c>
    </row>
    <row r="9" spans="1:8">
      <c r="B9" s="21" t="s">
        <v>5</v>
      </c>
      <c r="C9" s="45">
        <v>0.11</v>
      </c>
      <c r="D9" s="46"/>
    </row>
    <row r="10" spans="1:8">
      <c r="B10" s="21" t="s">
        <v>6</v>
      </c>
      <c r="C10" s="45">
        <v>0.03</v>
      </c>
      <c r="D10" s="46"/>
    </row>
    <row r="11" spans="1:8">
      <c r="B11" s="21" t="s">
        <v>7</v>
      </c>
      <c r="C11" s="47">
        <v>2006</v>
      </c>
      <c r="D11" s="46"/>
    </row>
    <row r="12" spans="1:8">
      <c r="B12" s="21"/>
      <c r="C12" s="45"/>
      <c r="D12" s="46"/>
    </row>
    <row r="13" spans="1:8">
      <c r="B13" s="21" t="s">
        <v>8</v>
      </c>
      <c r="C13" s="22"/>
    </row>
    <row r="14" spans="1:8">
      <c r="B14" s="21" t="s">
        <v>4</v>
      </c>
      <c r="C14" s="48">
        <v>0.25</v>
      </c>
      <c r="D14" s="49"/>
    </row>
    <row r="15" spans="1:8">
      <c r="B15" s="21" t="s">
        <v>9</v>
      </c>
      <c r="C15" s="45">
        <v>-0.05</v>
      </c>
      <c r="D15" s="46"/>
    </row>
    <row r="16" spans="1:8">
      <c r="B16" s="21" t="s">
        <v>10</v>
      </c>
      <c r="C16" s="50"/>
      <c r="D16" s="44"/>
    </row>
    <row r="17" spans="1:7">
      <c r="B17" s="21" t="s">
        <v>4</v>
      </c>
      <c r="C17" s="50">
        <v>100</v>
      </c>
      <c r="D17" s="44"/>
    </row>
    <row r="18" spans="1:7">
      <c r="B18" s="21" t="s">
        <v>11</v>
      </c>
      <c r="C18" s="51">
        <v>119.75746151429469</v>
      </c>
      <c r="D18" s="44"/>
    </row>
    <row r="19" spans="1:7">
      <c r="B19" s="21" t="s">
        <v>12</v>
      </c>
      <c r="C19" s="51">
        <v>-4.2315949314064314</v>
      </c>
      <c r="D19" s="46"/>
    </row>
    <row r="20" spans="1:7">
      <c r="B20" s="21" t="s">
        <v>13</v>
      </c>
      <c r="C20" s="51">
        <v>-4.4231856738925535</v>
      </c>
    </row>
    <row r="21" spans="1:7">
      <c r="B21" s="21"/>
      <c r="C21" s="52"/>
    </row>
    <row r="22" spans="1:7" ht="13.5" thickBot="1">
      <c r="B22" s="23" t="s">
        <v>14</v>
      </c>
      <c r="C22" s="53">
        <v>0.1</v>
      </c>
      <c r="D22" s="46"/>
    </row>
    <row r="25" spans="1:7">
      <c r="A25" s="9" t="s">
        <v>15</v>
      </c>
      <c r="G25" s="54"/>
    </row>
    <row r="26" spans="1:7">
      <c r="A26" s="9"/>
      <c r="B26" s="9" t="s">
        <v>16</v>
      </c>
      <c r="G26" s="54"/>
    </row>
    <row r="27" spans="1:7">
      <c r="A27" s="9"/>
      <c r="B27" s="1" t="s">
        <v>17</v>
      </c>
      <c r="C27" s="1" t="s">
        <v>18</v>
      </c>
      <c r="D27" s="1" t="s">
        <v>19</v>
      </c>
      <c r="G27" s="54"/>
    </row>
    <row r="28" spans="1:7">
      <c r="A28" s="9"/>
      <c r="B28" s="55" t="s">
        <v>20</v>
      </c>
      <c r="C28" s="2">
        <v>2004</v>
      </c>
      <c r="D28" s="2">
        <v>1</v>
      </c>
      <c r="G28" s="54"/>
    </row>
    <row r="29" spans="1:7">
      <c r="A29" s="9"/>
      <c r="B29" s="55">
        <v>1</v>
      </c>
      <c r="C29" s="2">
        <v>2002</v>
      </c>
      <c r="D29" s="28">
        <v>1</v>
      </c>
      <c r="G29" s="54"/>
    </row>
    <row r="30" spans="1:7">
      <c r="A30" s="9"/>
      <c r="B30" s="55">
        <v>2</v>
      </c>
      <c r="C30" s="2">
        <v>2003</v>
      </c>
      <c r="D30" s="28">
        <v>1.1000000000000001</v>
      </c>
      <c r="G30" s="54"/>
    </row>
    <row r="31" spans="1:7">
      <c r="A31" s="9"/>
      <c r="B31" s="55">
        <v>3</v>
      </c>
      <c r="C31" s="2">
        <v>2003</v>
      </c>
      <c r="D31" s="28">
        <v>1</v>
      </c>
      <c r="G31" s="54"/>
    </row>
    <row r="32" spans="1:7">
      <c r="A32" s="9"/>
      <c r="B32" s="55">
        <v>4</v>
      </c>
      <c r="C32" s="2">
        <v>2005</v>
      </c>
      <c r="D32" s="28">
        <v>1.2</v>
      </c>
      <c r="G32" s="54"/>
    </row>
    <row r="33" spans="1:8">
      <c r="A33" s="9"/>
      <c r="B33" s="55">
        <v>5</v>
      </c>
      <c r="C33" s="2">
        <v>2005</v>
      </c>
      <c r="D33" s="28">
        <v>1.1000000000000001</v>
      </c>
      <c r="G33" s="54"/>
    </row>
    <row r="34" spans="1:8">
      <c r="A34" s="9"/>
      <c r="B34" s="55">
        <v>6</v>
      </c>
      <c r="C34" s="2">
        <v>2005</v>
      </c>
      <c r="D34" s="28">
        <v>2</v>
      </c>
      <c r="G34" s="54"/>
    </row>
    <row r="35" spans="1:8">
      <c r="A35" s="9"/>
      <c r="G35" s="54"/>
    </row>
    <row r="36" spans="1:8">
      <c r="A36" s="9"/>
    </row>
    <row r="37" spans="1:8" s="9" customFormat="1">
      <c r="B37" s="9" t="s">
        <v>21</v>
      </c>
      <c r="D37" s="9" t="s">
        <v>22</v>
      </c>
      <c r="E37" s="9" t="s">
        <v>23</v>
      </c>
      <c r="F37" s="9" t="s">
        <v>24</v>
      </c>
      <c r="G37" s="9" t="s">
        <v>10</v>
      </c>
      <c r="H37" s="9" t="s">
        <v>25</v>
      </c>
    </row>
    <row r="39" spans="1:8">
      <c r="B39" s="2">
        <v>1</v>
      </c>
      <c r="C39" s="2">
        <v>2002</v>
      </c>
      <c r="D39" s="2">
        <f t="shared" ref="D39:D53" si="0">COUNTIF($C$28:$C$34,"&lt;="&amp;C39)</f>
        <v>1</v>
      </c>
      <c r="E39" s="56">
        <f>C8</f>
        <v>1.1759999999999999</v>
      </c>
      <c r="F39" s="49">
        <f>C14</f>
        <v>0.25</v>
      </c>
      <c r="G39" s="57">
        <f>MAX(MIN($C$17,$C$18+$C$19*B39+$C$20*D39),0)</f>
        <v>100</v>
      </c>
      <c r="H39" s="58">
        <f t="shared" ref="H39:H53" si="1">E39*F39*G39</f>
        <v>29.4</v>
      </c>
    </row>
    <row r="40" spans="1:8">
      <c r="B40" s="2">
        <v>2</v>
      </c>
      <c r="C40" s="2">
        <v>2003</v>
      </c>
      <c r="D40" s="2">
        <f t="shared" si="0"/>
        <v>3</v>
      </c>
      <c r="E40" s="56">
        <f>E39*(1+IF(C40&lt;$C$11,$C$9,$C$10))</f>
        <v>1.3053600000000001</v>
      </c>
      <c r="F40" s="49">
        <f t="shared" ref="F40:F53" si="2">F39*(1+$C$15)</f>
        <v>0.23749999999999999</v>
      </c>
      <c r="G40" s="57">
        <f t="shared" ref="G40:G53" si="3">MAX(MIN($C$17,$C$18+$C$19*B40+$C$20*D40),0)</f>
        <v>98.024714629804166</v>
      </c>
      <c r="H40" s="58">
        <f t="shared" si="1"/>
        <v>30.389916103675777</v>
      </c>
    </row>
    <row r="41" spans="1:8">
      <c r="B41" s="2">
        <v>3</v>
      </c>
      <c r="C41" s="2">
        <v>2004</v>
      </c>
      <c r="D41" s="2">
        <f t="shared" si="0"/>
        <v>4</v>
      </c>
      <c r="E41" s="56">
        <f t="shared" ref="E41:E53" si="4">E40*(1+IF(C41&lt;$C$11,$C$9,$C$10))</f>
        <v>1.4489496000000002</v>
      </c>
      <c r="F41" s="49">
        <f t="shared" si="2"/>
        <v>0.22562499999999999</v>
      </c>
      <c r="G41" s="57">
        <f t="shared" si="3"/>
        <v>89.36993402450517</v>
      </c>
      <c r="H41" s="58">
        <f t="shared" si="1"/>
        <v>29.216752116635483</v>
      </c>
    </row>
    <row r="42" spans="1:8">
      <c r="B42" s="2">
        <v>4</v>
      </c>
      <c r="C42" s="2">
        <v>2005</v>
      </c>
      <c r="D42" s="2">
        <f t="shared" si="0"/>
        <v>7</v>
      </c>
      <c r="E42" s="56">
        <f t="shared" si="4"/>
        <v>1.6083340560000003</v>
      </c>
      <c r="F42" s="49">
        <f t="shared" si="2"/>
        <v>0.21434374999999997</v>
      </c>
      <c r="G42" s="57">
        <f t="shared" si="3"/>
        <v>71.868782071421094</v>
      </c>
      <c r="H42" s="58">
        <f t="shared" si="1"/>
        <v>24.775781812611672</v>
      </c>
    </row>
    <row r="43" spans="1:8">
      <c r="B43" s="2">
        <v>5</v>
      </c>
      <c r="C43" s="2">
        <v>2006</v>
      </c>
      <c r="D43" s="2">
        <f t="shared" si="0"/>
        <v>7</v>
      </c>
      <c r="E43" s="56">
        <f t="shared" si="4"/>
        <v>1.6565840776800005</v>
      </c>
      <c r="F43" s="49">
        <f t="shared" si="2"/>
        <v>0.20362656249999997</v>
      </c>
      <c r="G43" s="57">
        <f t="shared" si="3"/>
        <v>67.63718714001466</v>
      </c>
      <c r="H43" s="58">
        <f t="shared" si="1"/>
        <v>22.81568176936366</v>
      </c>
    </row>
    <row r="44" spans="1:8">
      <c r="B44" s="2">
        <v>6</v>
      </c>
      <c r="C44" s="2">
        <v>2007</v>
      </c>
      <c r="D44" s="2">
        <f t="shared" si="0"/>
        <v>7</v>
      </c>
      <c r="E44" s="56">
        <f t="shared" si="4"/>
        <v>1.7062816000104006</v>
      </c>
      <c r="F44" s="49">
        <f t="shared" si="2"/>
        <v>0.19344523437499997</v>
      </c>
      <c r="G44" s="57">
        <f t="shared" si="3"/>
        <v>63.405592208608226</v>
      </c>
      <c r="H44" s="58">
        <f t="shared" si="1"/>
        <v>20.928413422832428</v>
      </c>
    </row>
    <row r="45" spans="1:8">
      <c r="B45" s="2">
        <v>7</v>
      </c>
      <c r="C45" s="2">
        <v>2008</v>
      </c>
      <c r="D45" s="2">
        <f t="shared" si="0"/>
        <v>7</v>
      </c>
      <c r="E45" s="56">
        <f t="shared" si="4"/>
        <v>1.7574700480107126</v>
      </c>
      <c r="F45" s="49">
        <f t="shared" si="2"/>
        <v>0.18377297265624995</v>
      </c>
      <c r="G45" s="57">
        <f t="shared" si="3"/>
        <v>59.173997277201792</v>
      </c>
      <c r="H45" s="58">
        <f t="shared" si="1"/>
        <v>19.111751066304151</v>
      </c>
    </row>
    <row r="46" spans="1:8">
      <c r="B46" s="2">
        <v>8</v>
      </c>
      <c r="C46" s="2">
        <v>2009</v>
      </c>
      <c r="D46" s="2">
        <f t="shared" si="0"/>
        <v>7</v>
      </c>
      <c r="E46" s="56">
        <f t="shared" si="4"/>
        <v>1.8101941494510341</v>
      </c>
      <c r="F46" s="49">
        <f t="shared" si="2"/>
        <v>0.17458432402343743</v>
      </c>
      <c r="G46" s="57">
        <f t="shared" si="3"/>
        <v>54.942402345795358</v>
      </c>
      <c r="H46" s="58">
        <f t="shared" si="1"/>
        <v>17.363531032001884</v>
      </c>
    </row>
    <row r="47" spans="1:8">
      <c r="B47" s="2">
        <v>9</v>
      </c>
      <c r="C47" s="2">
        <v>2010</v>
      </c>
      <c r="D47" s="2">
        <f t="shared" si="0"/>
        <v>7</v>
      </c>
      <c r="E47" s="56">
        <f t="shared" si="4"/>
        <v>1.8644999739345651</v>
      </c>
      <c r="F47" s="49">
        <f t="shared" si="2"/>
        <v>0.16585510782226556</v>
      </c>
      <c r="G47" s="57">
        <f t="shared" si="3"/>
        <v>50.710807414388938</v>
      </c>
      <c r="H47" s="58">
        <f t="shared" si="1"/>
        <v>15.681650052244224</v>
      </c>
    </row>
    <row r="48" spans="1:8">
      <c r="B48" s="2">
        <v>10</v>
      </c>
      <c r="C48" s="2">
        <v>2011</v>
      </c>
      <c r="D48" s="2">
        <f t="shared" si="0"/>
        <v>7</v>
      </c>
      <c r="E48" s="56">
        <f t="shared" si="4"/>
        <v>1.920434973152602</v>
      </c>
      <c r="F48" s="49">
        <f t="shared" si="2"/>
        <v>0.15756235243115227</v>
      </c>
      <c r="G48" s="57">
        <f t="shared" si="3"/>
        <v>46.479212482982504</v>
      </c>
      <c r="H48" s="58">
        <f t="shared" si="1"/>
        <v>14.064063662396592</v>
      </c>
    </row>
    <row r="49" spans="2:9">
      <c r="B49" s="2">
        <v>11</v>
      </c>
      <c r="C49" s="2">
        <v>2012</v>
      </c>
      <c r="D49" s="2">
        <f t="shared" si="0"/>
        <v>7</v>
      </c>
      <c r="E49" s="56">
        <f t="shared" si="4"/>
        <v>1.9780480223471801</v>
      </c>
      <c r="F49" s="49">
        <f t="shared" si="2"/>
        <v>0.14968423480959464</v>
      </c>
      <c r="G49" s="57">
        <f t="shared" si="3"/>
        <v>42.24761755157607</v>
      </c>
      <c r="H49" s="58">
        <f t="shared" si="1"/>
        <v>12.50878464457576</v>
      </c>
    </row>
    <row r="50" spans="2:9">
      <c r="B50" s="2">
        <v>12</v>
      </c>
      <c r="C50" s="2">
        <v>2013</v>
      </c>
      <c r="D50" s="2">
        <f t="shared" si="0"/>
        <v>7</v>
      </c>
      <c r="E50" s="56">
        <f t="shared" si="4"/>
        <v>2.0373894630175955</v>
      </c>
      <c r="F50" s="49">
        <f t="shared" si="2"/>
        <v>0.14220002306911489</v>
      </c>
      <c r="G50" s="57">
        <f t="shared" si="3"/>
        <v>38.016022620169636</v>
      </c>
      <c r="H50" s="58">
        <f t="shared" si="1"/>
        <v>11.013881511093281</v>
      </c>
    </row>
    <row r="51" spans="2:9">
      <c r="B51" s="2">
        <v>13</v>
      </c>
      <c r="C51" s="2">
        <v>2014</v>
      </c>
      <c r="D51" s="2">
        <f t="shared" si="0"/>
        <v>7</v>
      </c>
      <c r="E51" s="56">
        <f t="shared" si="4"/>
        <v>2.0985111469081232</v>
      </c>
      <c r="F51" s="49">
        <f t="shared" si="2"/>
        <v>0.13509002191565914</v>
      </c>
      <c r="G51" s="57">
        <f t="shared" si="3"/>
        <v>33.784427688763202</v>
      </c>
      <c r="H51" s="58">
        <f t="shared" si="1"/>
        <v>9.5774770266485927</v>
      </c>
    </row>
    <row r="52" spans="2:9">
      <c r="B52" s="2">
        <v>14</v>
      </c>
      <c r="C52" s="2">
        <v>2015</v>
      </c>
      <c r="D52" s="2">
        <f t="shared" si="0"/>
        <v>7</v>
      </c>
      <c r="E52" s="56">
        <f t="shared" si="4"/>
        <v>2.161466481315367</v>
      </c>
      <c r="F52" s="49">
        <f t="shared" si="2"/>
        <v>0.12833552081987618</v>
      </c>
      <c r="G52" s="57">
        <f t="shared" si="3"/>
        <v>29.552832757356775</v>
      </c>
      <c r="H52" s="58">
        <f t="shared" si="1"/>
        <v>8.1977467683065282</v>
      </c>
    </row>
    <row r="53" spans="2:9">
      <c r="B53" s="2">
        <v>15</v>
      </c>
      <c r="C53" s="2">
        <v>2016</v>
      </c>
      <c r="D53" s="2">
        <f t="shared" si="0"/>
        <v>7</v>
      </c>
      <c r="E53" s="56">
        <f t="shared" si="4"/>
        <v>2.2263104757548282</v>
      </c>
      <c r="F53" s="49">
        <f t="shared" si="2"/>
        <v>0.12191874477888236</v>
      </c>
      <c r="G53" s="57">
        <f t="shared" si="3"/>
        <v>25.321237825950348</v>
      </c>
      <c r="H53" s="58">
        <f t="shared" si="1"/>
        <v>6.8729177223176023</v>
      </c>
    </row>
    <row r="55" spans="2:9">
      <c r="H55" s="59" t="s">
        <v>26</v>
      </c>
    </row>
    <row r="56" spans="2:9">
      <c r="H56" s="60">
        <f>NPV(C22,H39:H53)</f>
        <v>161.14869851341319</v>
      </c>
      <c r="I56" s="61"/>
    </row>
    <row r="62" spans="2:9">
      <c r="D62" s="28"/>
    </row>
    <row r="63" spans="2:9">
      <c r="D63" s="28"/>
    </row>
    <row r="64" spans="2:9">
      <c r="D64" s="28"/>
    </row>
    <row r="65" spans="4:4">
      <c r="D65" s="28"/>
    </row>
    <row r="66" spans="4:4">
      <c r="D66" s="28"/>
    </row>
    <row r="67" spans="4:4">
      <c r="D67" s="28"/>
    </row>
  </sheetData>
  <pageMargins left="0.75" right="0.75" top="1" bottom="1" header="0.5" footer="0.5"/>
  <pageSetup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67"/>
  <sheetViews>
    <sheetView showFormulas="1" zoomScale="66" zoomScaleNormal="66" workbookViewId="0">
      <selection activeCell="E29" sqref="E29"/>
    </sheetView>
  </sheetViews>
  <sheetFormatPr defaultRowHeight="12.75"/>
  <cols>
    <col min="1" max="1" width="9.5703125" style="2" customWidth="1"/>
    <col min="2" max="2" width="15.140625" style="2" customWidth="1"/>
    <col min="3" max="3" width="9" style="2" customWidth="1"/>
    <col min="4" max="4" width="17.7109375" style="2" customWidth="1"/>
    <col min="5" max="5" width="17.5703125" style="2" customWidth="1"/>
    <col min="6" max="6" width="7.85546875" style="2" customWidth="1"/>
    <col min="7" max="7" width="25.42578125" style="2" customWidth="1"/>
    <col min="8" max="8" width="10.7109375" style="2" customWidth="1"/>
    <col min="9" max="9" width="3.28515625" style="2" customWidth="1"/>
    <col min="10" max="10" width="9.42578125" style="2" customWidth="1"/>
    <col min="11" max="11" width="10.140625" style="2" customWidth="1"/>
    <col min="12" max="16384" width="9.140625" style="2"/>
  </cols>
  <sheetData>
    <row r="1" spans="1:8">
      <c r="A1" s="9" t="s">
        <v>0</v>
      </c>
      <c r="B1" s="9" t="s">
        <v>1</v>
      </c>
    </row>
    <row r="3" spans="1:8">
      <c r="A3" s="43"/>
    </row>
    <row r="5" spans="1:8">
      <c r="H5" s="44"/>
    </row>
    <row r="6" spans="1:8" ht="13.5" thickBot="1">
      <c r="A6" s="9" t="s">
        <v>2</v>
      </c>
      <c r="H6" s="44"/>
    </row>
    <row r="7" spans="1:8">
      <c r="B7" s="18" t="s">
        <v>3</v>
      </c>
      <c r="C7" s="20"/>
    </row>
    <row r="8" spans="1:8">
      <c r="B8" s="21" t="s">
        <v>4</v>
      </c>
      <c r="C8" s="22">
        <v>1.1759999999999999</v>
      </c>
    </row>
    <row r="9" spans="1:8">
      <c r="B9" s="21" t="s">
        <v>5</v>
      </c>
      <c r="C9" s="45">
        <v>0.11</v>
      </c>
      <c r="D9" s="46"/>
    </row>
    <row r="10" spans="1:8">
      <c r="B10" s="21" t="s">
        <v>6</v>
      </c>
      <c r="C10" s="45">
        <v>0.03</v>
      </c>
      <c r="D10" s="46"/>
    </row>
    <row r="11" spans="1:8">
      <c r="B11" s="21" t="s">
        <v>7</v>
      </c>
      <c r="C11" s="47">
        <v>2006</v>
      </c>
      <c r="D11" s="46"/>
    </row>
    <row r="12" spans="1:8">
      <c r="B12" s="21"/>
      <c r="C12" s="45"/>
      <c r="D12" s="46"/>
    </row>
    <row r="13" spans="1:8">
      <c r="B13" s="21" t="s">
        <v>8</v>
      </c>
      <c r="C13" s="22"/>
    </row>
    <row r="14" spans="1:8">
      <c r="B14" s="21" t="s">
        <v>4</v>
      </c>
      <c r="C14" s="48">
        <v>0.25</v>
      </c>
      <c r="D14" s="49"/>
    </row>
    <row r="15" spans="1:8">
      <c r="B15" s="21" t="s">
        <v>9</v>
      </c>
      <c r="C15" s="45">
        <v>-0.05</v>
      </c>
      <c r="D15" s="46"/>
    </row>
    <row r="16" spans="1:8">
      <c r="B16" s="21" t="s">
        <v>10</v>
      </c>
      <c r="C16" s="50"/>
      <c r="D16" s="44"/>
    </row>
    <row r="17" spans="1:7">
      <c r="B17" s="21" t="s">
        <v>4</v>
      </c>
      <c r="C17" s="50">
        <v>100</v>
      </c>
      <c r="D17" s="44"/>
    </row>
    <row r="18" spans="1:7">
      <c r="B18" s="21" t="s">
        <v>11</v>
      </c>
      <c r="C18" s="51">
        <v>119.75746151429469</v>
      </c>
      <c r="D18" s="44"/>
    </row>
    <row r="19" spans="1:7">
      <c r="B19" s="21" t="s">
        <v>12</v>
      </c>
      <c r="C19" s="51">
        <v>-4.2315949314064314</v>
      </c>
      <c r="D19" s="46"/>
    </row>
    <row r="20" spans="1:7">
      <c r="B20" s="21" t="s">
        <v>13</v>
      </c>
      <c r="C20" s="51">
        <v>-4.4231856738925535</v>
      </c>
    </row>
    <row r="21" spans="1:7">
      <c r="B21" s="21"/>
      <c r="C21" s="52"/>
    </row>
    <row r="22" spans="1:7" ht="13.5" thickBot="1">
      <c r="B22" s="23" t="s">
        <v>14</v>
      </c>
      <c r="C22" s="53">
        <v>0.1</v>
      </c>
      <c r="D22" s="46"/>
    </row>
    <row r="25" spans="1:7">
      <c r="A25" s="9" t="s">
        <v>15</v>
      </c>
      <c r="G25" s="54"/>
    </row>
    <row r="26" spans="1:7">
      <c r="A26" s="9"/>
      <c r="B26" s="9" t="s">
        <v>16</v>
      </c>
      <c r="G26" s="54"/>
    </row>
    <row r="27" spans="1:7">
      <c r="A27" s="9"/>
      <c r="B27" s="1" t="s">
        <v>17</v>
      </c>
      <c r="C27" s="1" t="s">
        <v>18</v>
      </c>
      <c r="D27" s="1" t="s">
        <v>19</v>
      </c>
      <c r="G27" s="54"/>
    </row>
    <row r="28" spans="1:7">
      <c r="A28" s="9"/>
      <c r="B28" s="55" t="s">
        <v>20</v>
      </c>
      <c r="C28" s="2">
        <v>2004</v>
      </c>
      <c r="D28" s="2">
        <v>1</v>
      </c>
      <c r="G28" s="54"/>
    </row>
    <row r="29" spans="1:7">
      <c r="A29" s="9"/>
      <c r="B29" s="55">
        <v>1</v>
      </c>
      <c r="C29" s="2">
        <v>2002</v>
      </c>
      <c r="D29" s="28">
        <v>1</v>
      </c>
      <c r="G29" s="54"/>
    </row>
    <row r="30" spans="1:7">
      <c r="A30" s="9"/>
      <c r="B30" s="55">
        <v>2</v>
      </c>
      <c r="C30" s="2">
        <v>2003</v>
      </c>
      <c r="D30" s="28">
        <v>1.1000000000000001</v>
      </c>
      <c r="G30" s="54"/>
    </row>
    <row r="31" spans="1:7">
      <c r="A31" s="9"/>
      <c r="B31" s="55">
        <v>3</v>
      </c>
      <c r="C31" s="2">
        <v>2003</v>
      </c>
      <c r="D31" s="28">
        <v>1</v>
      </c>
      <c r="G31" s="54"/>
    </row>
    <row r="32" spans="1:7">
      <c r="A32" s="9"/>
      <c r="B32" s="55">
        <v>4</v>
      </c>
      <c r="C32" s="2">
        <v>2005</v>
      </c>
      <c r="D32" s="28">
        <v>1.2</v>
      </c>
      <c r="G32" s="54"/>
    </row>
    <row r="33" spans="1:8">
      <c r="A33" s="9"/>
      <c r="B33" s="55">
        <v>5</v>
      </c>
      <c r="C33" s="2">
        <v>2005</v>
      </c>
      <c r="D33" s="28">
        <v>1.1000000000000001</v>
      </c>
      <c r="G33" s="54"/>
    </row>
    <row r="34" spans="1:8">
      <c r="A34" s="9"/>
      <c r="B34" s="55">
        <v>6</v>
      </c>
      <c r="C34" s="2">
        <v>2005</v>
      </c>
      <c r="D34" s="28">
        <v>2</v>
      </c>
      <c r="G34" s="54"/>
    </row>
    <row r="35" spans="1:8">
      <c r="A35" s="9"/>
      <c r="G35" s="54"/>
    </row>
    <row r="36" spans="1:8">
      <c r="A36" s="9"/>
    </row>
    <row r="37" spans="1:8" s="9" customFormat="1">
      <c r="B37" s="9" t="s">
        <v>21</v>
      </c>
      <c r="D37" s="9" t="s">
        <v>22</v>
      </c>
      <c r="E37" s="9" t="s">
        <v>23</v>
      </c>
      <c r="F37" s="9" t="s">
        <v>24</v>
      </c>
      <c r="G37" s="9" t="s">
        <v>10</v>
      </c>
      <c r="H37" s="9" t="s">
        <v>25</v>
      </c>
    </row>
    <row r="39" spans="1:8">
      <c r="B39" s="2">
        <v>1</v>
      </c>
      <c r="C39" s="2">
        <v>2002</v>
      </c>
      <c r="D39" s="2">
        <f t="shared" ref="D39:D53" si="0">COUNTIF($C$28:$C$34,"&lt;="&amp;C39)</f>
        <v>1</v>
      </c>
      <c r="E39" s="56">
        <f>C8</f>
        <v>1.1759999999999999</v>
      </c>
      <c r="F39" s="49">
        <f>C14</f>
        <v>0.25</v>
      </c>
      <c r="G39" s="57">
        <f>MAX(MIN($C$17,$C$18+$C$19*B39+$C$20*D39),0)</f>
        <v>100</v>
      </c>
      <c r="H39" s="58">
        <f t="shared" ref="H39:H53" si="1">E39*F39*G39</f>
        <v>29.4</v>
      </c>
    </row>
    <row r="40" spans="1:8">
      <c r="B40" s="2">
        <v>2</v>
      </c>
      <c r="C40" s="2">
        <v>2003</v>
      </c>
      <c r="D40" s="2">
        <f t="shared" si="0"/>
        <v>3</v>
      </c>
      <c r="E40" s="56">
        <f>E39*(1+IF(C40&lt;$C$11,$C$9,$C$10))</f>
        <v>1.3053600000000001</v>
      </c>
      <c r="F40" s="49">
        <f t="shared" ref="F40:F53" si="2">F39*(1+$C$15)</f>
        <v>0.23749999999999999</v>
      </c>
      <c r="G40" s="57">
        <f t="shared" ref="G40:G53" si="3">MAX(MIN($C$17,$C$18+$C$19*B40+$C$20*D40),0)</f>
        <v>98.024714629804166</v>
      </c>
      <c r="H40" s="58">
        <f t="shared" si="1"/>
        <v>30.389916103675777</v>
      </c>
    </row>
    <row r="41" spans="1:8">
      <c r="B41" s="2">
        <v>3</v>
      </c>
      <c r="C41" s="2">
        <v>2004</v>
      </c>
      <c r="D41" s="2">
        <f t="shared" si="0"/>
        <v>4</v>
      </c>
      <c r="E41" s="56">
        <f t="shared" ref="E41:E53" si="4">E40*(1+IF(C41&lt;$C$11,$C$9,$C$10))</f>
        <v>1.4489496000000002</v>
      </c>
      <c r="F41" s="49">
        <f t="shared" si="2"/>
        <v>0.22562499999999999</v>
      </c>
      <c r="G41" s="57">
        <f t="shared" si="3"/>
        <v>89.36993402450517</v>
      </c>
      <c r="H41" s="58">
        <f t="shared" si="1"/>
        <v>29.216752116635483</v>
      </c>
    </row>
    <row r="42" spans="1:8">
      <c r="B42" s="2">
        <v>4</v>
      </c>
      <c r="C42" s="2">
        <v>2005</v>
      </c>
      <c r="D42" s="2">
        <f t="shared" si="0"/>
        <v>7</v>
      </c>
      <c r="E42" s="56">
        <f t="shared" si="4"/>
        <v>1.6083340560000003</v>
      </c>
      <c r="F42" s="49">
        <f t="shared" si="2"/>
        <v>0.21434374999999997</v>
      </c>
      <c r="G42" s="57">
        <f t="shared" si="3"/>
        <v>71.868782071421094</v>
      </c>
      <c r="H42" s="58">
        <f t="shared" si="1"/>
        <v>24.775781812611672</v>
      </c>
    </row>
    <row r="43" spans="1:8">
      <c r="B43" s="2">
        <v>5</v>
      </c>
      <c r="C43" s="2">
        <v>2006</v>
      </c>
      <c r="D43" s="2">
        <f t="shared" si="0"/>
        <v>7</v>
      </c>
      <c r="E43" s="56">
        <f t="shared" si="4"/>
        <v>1.6565840776800005</v>
      </c>
      <c r="F43" s="49">
        <f t="shared" si="2"/>
        <v>0.20362656249999997</v>
      </c>
      <c r="G43" s="57">
        <f t="shared" si="3"/>
        <v>67.63718714001466</v>
      </c>
      <c r="H43" s="58">
        <f t="shared" si="1"/>
        <v>22.81568176936366</v>
      </c>
    </row>
    <row r="44" spans="1:8">
      <c r="B44" s="2">
        <v>6</v>
      </c>
      <c r="C44" s="2">
        <v>2007</v>
      </c>
      <c r="D44" s="2">
        <f t="shared" si="0"/>
        <v>7</v>
      </c>
      <c r="E44" s="56">
        <f t="shared" si="4"/>
        <v>1.7062816000104006</v>
      </c>
      <c r="F44" s="49">
        <f t="shared" si="2"/>
        <v>0.19344523437499997</v>
      </c>
      <c r="G44" s="57">
        <f t="shared" si="3"/>
        <v>63.405592208608226</v>
      </c>
      <c r="H44" s="58">
        <f t="shared" si="1"/>
        <v>20.928413422832428</v>
      </c>
    </row>
    <row r="45" spans="1:8">
      <c r="B45" s="2">
        <v>7</v>
      </c>
      <c r="C45" s="2">
        <v>2008</v>
      </c>
      <c r="D45" s="2">
        <f t="shared" si="0"/>
        <v>7</v>
      </c>
      <c r="E45" s="56">
        <f t="shared" si="4"/>
        <v>1.7574700480107126</v>
      </c>
      <c r="F45" s="49">
        <f t="shared" si="2"/>
        <v>0.18377297265624995</v>
      </c>
      <c r="G45" s="57">
        <f t="shared" si="3"/>
        <v>59.173997277201792</v>
      </c>
      <c r="H45" s="58">
        <f t="shared" si="1"/>
        <v>19.111751066304151</v>
      </c>
    </row>
    <row r="46" spans="1:8">
      <c r="B46" s="2">
        <v>8</v>
      </c>
      <c r="C46" s="2">
        <v>2009</v>
      </c>
      <c r="D46" s="2">
        <f t="shared" si="0"/>
        <v>7</v>
      </c>
      <c r="E46" s="56">
        <f t="shared" si="4"/>
        <v>1.8101941494510341</v>
      </c>
      <c r="F46" s="49">
        <f t="shared" si="2"/>
        <v>0.17458432402343743</v>
      </c>
      <c r="G46" s="57">
        <f t="shared" si="3"/>
        <v>54.942402345795358</v>
      </c>
      <c r="H46" s="58">
        <f t="shared" si="1"/>
        <v>17.363531032001884</v>
      </c>
    </row>
    <row r="47" spans="1:8">
      <c r="B47" s="2">
        <v>9</v>
      </c>
      <c r="C47" s="2">
        <v>2010</v>
      </c>
      <c r="D47" s="2">
        <f t="shared" si="0"/>
        <v>7</v>
      </c>
      <c r="E47" s="56">
        <f t="shared" si="4"/>
        <v>1.8644999739345651</v>
      </c>
      <c r="F47" s="49">
        <f t="shared" si="2"/>
        <v>0.16585510782226556</v>
      </c>
      <c r="G47" s="57">
        <f t="shared" si="3"/>
        <v>50.710807414388938</v>
      </c>
      <c r="H47" s="58">
        <f t="shared" si="1"/>
        <v>15.681650052244224</v>
      </c>
    </row>
    <row r="48" spans="1:8">
      <c r="B48" s="2">
        <v>10</v>
      </c>
      <c r="C48" s="2">
        <v>2011</v>
      </c>
      <c r="D48" s="2">
        <f t="shared" si="0"/>
        <v>7</v>
      </c>
      <c r="E48" s="56">
        <f t="shared" si="4"/>
        <v>1.920434973152602</v>
      </c>
      <c r="F48" s="49">
        <f t="shared" si="2"/>
        <v>0.15756235243115227</v>
      </c>
      <c r="G48" s="57">
        <f t="shared" si="3"/>
        <v>46.479212482982504</v>
      </c>
      <c r="H48" s="58">
        <f t="shared" si="1"/>
        <v>14.064063662396592</v>
      </c>
    </row>
    <row r="49" spans="2:9">
      <c r="B49" s="2">
        <v>11</v>
      </c>
      <c r="C49" s="2">
        <v>2012</v>
      </c>
      <c r="D49" s="2">
        <f t="shared" si="0"/>
        <v>7</v>
      </c>
      <c r="E49" s="56">
        <f t="shared" si="4"/>
        <v>1.9780480223471801</v>
      </c>
      <c r="F49" s="49">
        <f t="shared" si="2"/>
        <v>0.14968423480959464</v>
      </c>
      <c r="G49" s="57">
        <f t="shared" si="3"/>
        <v>42.24761755157607</v>
      </c>
      <c r="H49" s="58">
        <f t="shared" si="1"/>
        <v>12.50878464457576</v>
      </c>
    </row>
    <row r="50" spans="2:9">
      <c r="B50" s="2">
        <v>12</v>
      </c>
      <c r="C50" s="2">
        <v>2013</v>
      </c>
      <c r="D50" s="2">
        <f t="shared" si="0"/>
        <v>7</v>
      </c>
      <c r="E50" s="56">
        <f t="shared" si="4"/>
        <v>2.0373894630175955</v>
      </c>
      <c r="F50" s="49">
        <f t="shared" si="2"/>
        <v>0.14220002306911489</v>
      </c>
      <c r="G50" s="57">
        <f t="shared" si="3"/>
        <v>38.016022620169636</v>
      </c>
      <c r="H50" s="58">
        <f t="shared" si="1"/>
        <v>11.013881511093281</v>
      </c>
    </row>
    <row r="51" spans="2:9">
      <c r="B51" s="2">
        <v>13</v>
      </c>
      <c r="C51" s="2">
        <v>2014</v>
      </c>
      <c r="D51" s="2">
        <f t="shared" si="0"/>
        <v>7</v>
      </c>
      <c r="E51" s="56">
        <f t="shared" si="4"/>
        <v>2.0985111469081232</v>
      </c>
      <c r="F51" s="49">
        <f t="shared" si="2"/>
        <v>0.13509002191565914</v>
      </c>
      <c r="G51" s="57">
        <f t="shared" si="3"/>
        <v>33.784427688763202</v>
      </c>
      <c r="H51" s="58">
        <f t="shared" si="1"/>
        <v>9.5774770266485927</v>
      </c>
    </row>
    <row r="52" spans="2:9">
      <c r="B52" s="2">
        <v>14</v>
      </c>
      <c r="C52" s="2">
        <v>2015</v>
      </c>
      <c r="D52" s="2">
        <f t="shared" si="0"/>
        <v>7</v>
      </c>
      <c r="E52" s="56">
        <f t="shared" si="4"/>
        <v>2.161466481315367</v>
      </c>
      <c r="F52" s="49">
        <f t="shared" si="2"/>
        <v>0.12833552081987618</v>
      </c>
      <c r="G52" s="57">
        <f t="shared" si="3"/>
        <v>29.552832757356775</v>
      </c>
      <c r="H52" s="58">
        <f t="shared" si="1"/>
        <v>8.1977467683065282</v>
      </c>
    </row>
    <row r="53" spans="2:9">
      <c r="B53" s="2">
        <v>15</v>
      </c>
      <c r="C53" s="2">
        <v>2016</v>
      </c>
      <c r="D53" s="2">
        <f t="shared" si="0"/>
        <v>7</v>
      </c>
      <c r="E53" s="56">
        <f t="shared" si="4"/>
        <v>2.2263104757548282</v>
      </c>
      <c r="F53" s="49">
        <f t="shared" si="2"/>
        <v>0.12191874477888236</v>
      </c>
      <c r="G53" s="57">
        <f t="shared" si="3"/>
        <v>25.321237825950348</v>
      </c>
      <c r="H53" s="58">
        <f t="shared" si="1"/>
        <v>6.8729177223176023</v>
      </c>
    </row>
    <row r="55" spans="2:9">
      <c r="H55" s="59" t="s">
        <v>26</v>
      </c>
    </row>
    <row r="56" spans="2:9">
      <c r="H56" s="60">
        <f>NPV(C22,H39:H53)</f>
        <v>161.14869851341319</v>
      </c>
      <c r="I56" s="61"/>
    </row>
    <row r="62" spans="2:9">
      <c r="D62" s="28"/>
    </row>
    <row r="63" spans="2:9">
      <c r="D63" s="28"/>
    </row>
    <row r="64" spans="2:9">
      <c r="D64" s="28"/>
    </row>
    <row r="65" spans="4:4">
      <c r="D65" s="28"/>
    </row>
    <row r="66" spans="4:4">
      <c r="D66" s="28"/>
    </row>
    <row r="67" spans="4:4">
      <c r="D67" s="28"/>
    </row>
  </sheetData>
  <pageMargins left="0.75" right="0.75" top="1" bottom="1" header="0.5" footer="0.5"/>
  <pageSetup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3:I54"/>
  <sheetViews>
    <sheetView zoomScale="60" zoomScaleNormal="60" workbookViewId="0">
      <selection activeCell="O39" sqref="O39"/>
    </sheetView>
  </sheetViews>
  <sheetFormatPr defaultRowHeight="12.75"/>
  <cols>
    <col min="1" max="16384" width="9.140625" style="2"/>
  </cols>
  <sheetData>
    <row r="3" spans="1:9">
      <c r="I3" s="9" t="s">
        <v>112</v>
      </c>
    </row>
    <row r="4" spans="1:9">
      <c r="A4" s="2" t="s">
        <v>28</v>
      </c>
      <c r="B4" s="2" t="s">
        <v>115</v>
      </c>
      <c r="C4" s="2" t="s">
        <v>116</v>
      </c>
      <c r="D4" s="2" t="s">
        <v>117</v>
      </c>
      <c r="E4" s="2" t="s">
        <v>118</v>
      </c>
      <c r="F4" s="2" t="s">
        <v>119</v>
      </c>
      <c r="G4" s="2" t="s">
        <v>120</v>
      </c>
    </row>
    <row r="5" spans="1:9">
      <c r="A5" s="2">
        <v>2002</v>
      </c>
      <c r="B5" s="62">
        <v>100</v>
      </c>
      <c r="C5" s="62">
        <f>[1]M2!G39</f>
        <v>100</v>
      </c>
      <c r="D5" s="2">
        <v>1.1759999999999999</v>
      </c>
      <c r="E5" s="56">
        <f>[1]M2!E39</f>
        <v>1.1759999999999999</v>
      </c>
      <c r="F5" s="2">
        <v>29.4</v>
      </c>
      <c r="G5" s="58">
        <f>[1]M2!H39</f>
        <v>29.4</v>
      </c>
    </row>
    <row r="6" spans="1:9">
      <c r="A6" s="2">
        <v>2003</v>
      </c>
      <c r="B6" s="62">
        <v>95</v>
      </c>
      <c r="C6" s="62">
        <f>[1]M2!G40</f>
        <v>98.024714629804166</v>
      </c>
      <c r="D6" s="2">
        <v>1.2465599999999999</v>
      </c>
      <c r="E6" s="56">
        <f>[1]M2!E40</f>
        <v>1.3053600000000001</v>
      </c>
      <c r="F6" s="2">
        <v>28.125509999999998</v>
      </c>
      <c r="G6" s="58">
        <f>[1]M2!H40</f>
        <v>30.389916103675777</v>
      </c>
    </row>
    <row r="7" spans="1:9">
      <c r="A7" s="2">
        <v>2004</v>
      </c>
      <c r="B7" s="62">
        <v>90.25</v>
      </c>
      <c r="C7" s="62">
        <f>[1]M2!G41</f>
        <v>89.36993402450517</v>
      </c>
      <c r="D7" s="2">
        <v>1.3213535999999999</v>
      </c>
      <c r="E7" s="56">
        <f>[1]M2!E41</f>
        <v>1.4489496000000002</v>
      </c>
      <c r="F7" s="2">
        <v>26.906269141499997</v>
      </c>
      <c r="G7" s="58">
        <f>[1]M2!H41</f>
        <v>29.216752116635483</v>
      </c>
    </row>
    <row r="8" spans="1:9">
      <c r="A8" s="2">
        <v>2005</v>
      </c>
      <c r="B8" s="62">
        <v>85.737499999999997</v>
      </c>
      <c r="C8" s="62">
        <f>[1]M2!G42</f>
        <v>71.868782071421094</v>
      </c>
      <c r="D8" s="2">
        <v>1.4006348159999999</v>
      </c>
      <c r="E8" s="56">
        <f>[1]M2!E42</f>
        <v>1.6083340560000003</v>
      </c>
      <c r="F8" s="2">
        <v>25.739882374215966</v>
      </c>
      <c r="G8" s="58">
        <f>[1]M2!H42</f>
        <v>24.775781812611672</v>
      </c>
    </row>
    <row r="9" spans="1:9">
      <c r="A9" s="2">
        <v>2006</v>
      </c>
      <c r="B9" s="62">
        <v>81.450625000000002</v>
      </c>
      <c r="C9" s="62">
        <f>[1]M2!G43</f>
        <v>67.63718714001466</v>
      </c>
      <c r="D9" s="2">
        <v>1.48467290496</v>
      </c>
      <c r="E9" s="56">
        <f>[1]M2!E43</f>
        <v>1.6565840776800005</v>
      </c>
      <c r="F9" s="2">
        <v>24.624058473293708</v>
      </c>
      <c r="G9" s="58">
        <f>[1]M2!H43</f>
        <v>22.81568176936366</v>
      </c>
    </row>
    <row r="10" spans="1:9">
      <c r="A10" s="2">
        <v>2007</v>
      </c>
      <c r="B10" s="62">
        <v>77.378093749999991</v>
      </c>
      <c r="C10" s="62">
        <f>[1]M2!G44</f>
        <v>63.405592208608226</v>
      </c>
      <c r="D10" s="2">
        <v>1.5737532792576001</v>
      </c>
      <c r="E10" s="56">
        <f>[1]M2!E44</f>
        <v>1.7062816000104006</v>
      </c>
      <c r="F10" s="2">
        <v>23.556605538476425</v>
      </c>
      <c r="G10" s="58">
        <f>[1]M2!H44</f>
        <v>20.928413422832428</v>
      </c>
    </row>
    <row r="11" spans="1:9">
      <c r="A11" s="2">
        <v>2008</v>
      </c>
      <c r="B11" s="62">
        <v>73.509189062499985</v>
      </c>
      <c r="C11" s="62">
        <f>[1]M2!G45</f>
        <v>59.173997277201792</v>
      </c>
      <c r="D11" s="2">
        <v>1.6681784760130562</v>
      </c>
      <c r="E11" s="56">
        <f>[1]M2!E45</f>
        <v>1.7574700480107126</v>
      </c>
      <c r="F11" s="2">
        <v>22.53542668838347</v>
      </c>
      <c r="G11" s="58">
        <f>[1]M2!H45</f>
        <v>19.111751066304151</v>
      </c>
    </row>
    <row r="12" spans="1:9">
      <c r="A12" s="2">
        <v>2009</v>
      </c>
      <c r="B12" s="62">
        <v>69.833729609374984</v>
      </c>
      <c r="C12" s="62">
        <f>[1]M2!G46</f>
        <v>54.942402345795358</v>
      </c>
      <c r="D12" s="2">
        <v>1.7682691845738396</v>
      </c>
      <c r="E12" s="56">
        <f>[1]M2!E46</f>
        <v>1.8101941494510341</v>
      </c>
      <c r="F12" s="2">
        <v>21.558515941442046</v>
      </c>
      <c r="G12" s="58">
        <f>[1]M2!H46</f>
        <v>17.363531032001884</v>
      </c>
    </row>
    <row r="13" spans="1:9">
      <c r="A13" s="2">
        <v>2010</v>
      </c>
      <c r="B13" s="62">
        <v>66.342043128906226</v>
      </c>
      <c r="C13" s="62">
        <f>[1]M2!G47</f>
        <v>50.710807414388938</v>
      </c>
      <c r="D13" s="2">
        <v>1.8743653356482701</v>
      </c>
      <c r="E13" s="56">
        <f>[1]M2!E47</f>
        <v>1.8644999739345651</v>
      </c>
      <c r="F13" s="2">
        <v>20.62395427538053</v>
      </c>
      <c r="G13" s="58">
        <f>[1]M2!H47</f>
        <v>15.681650052244224</v>
      </c>
    </row>
    <row r="14" spans="1:9">
      <c r="A14" s="2">
        <v>2011</v>
      </c>
      <c r="B14" s="62">
        <v>63.024940972460911</v>
      </c>
      <c r="C14" s="62">
        <f>[1]M2!G48</f>
        <v>46.479212482982504</v>
      </c>
      <c r="D14" s="2">
        <v>1.9868272557871665</v>
      </c>
      <c r="E14" s="56">
        <f>[1]M2!E48</f>
        <v>1.920434973152602</v>
      </c>
      <c r="F14" s="2">
        <v>19.729905857542782</v>
      </c>
      <c r="G14" s="58">
        <f>[1]M2!H48</f>
        <v>14.064063662396592</v>
      </c>
    </row>
    <row r="15" spans="1:9">
      <c r="A15" s="2">
        <v>2012</v>
      </c>
      <c r="B15" s="62">
        <v>59.873693923837862</v>
      </c>
      <c r="C15" s="62">
        <f>[1]M2!G49</f>
        <v>42.24761755157607</v>
      </c>
      <c r="D15" s="2">
        <v>2.1060368911343965</v>
      </c>
      <c r="E15" s="56">
        <f>[1]M2!E49</f>
        <v>1.9780480223471801</v>
      </c>
      <c r="F15" s="2">
        <v>18.874614438618298</v>
      </c>
      <c r="G15" s="58">
        <f>[1]M2!H49</f>
        <v>12.50878464457576</v>
      </c>
    </row>
    <row r="16" spans="1:9">
      <c r="A16" s="2">
        <v>2013</v>
      </c>
      <c r="B16" s="62">
        <v>56.880009227645964</v>
      </c>
      <c r="C16" s="62">
        <f>[1]M2!G50</f>
        <v>38.016022620169636</v>
      </c>
      <c r="D16" s="2">
        <v>2.2323991046024605</v>
      </c>
      <c r="E16" s="56">
        <f>[1]M2!E50</f>
        <v>2.0373894630175955</v>
      </c>
      <c r="F16" s="2">
        <v>18.056399902704193</v>
      </c>
      <c r="G16" s="58">
        <f>[1]M2!H50</f>
        <v>11.013881511093281</v>
      </c>
    </row>
    <row r="17" spans="1:9">
      <c r="A17" s="2">
        <v>2014</v>
      </c>
      <c r="B17" s="62">
        <v>54.036008766263663</v>
      </c>
      <c r="C17" s="62">
        <f>[1]M2!G51</f>
        <v>33.784427688763202</v>
      </c>
      <c r="D17" s="2">
        <v>2.3663430508786081</v>
      </c>
      <c r="E17" s="56">
        <f>[1]M2!E51</f>
        <v>2.0985111469081232</v>
      </c>
      <c r="F17" s="2">
        <v>17.273654966921967</v>
      </c>
      <c r="G17" s="58">
        <f>[1]M2!H51</f>
        <v>9.5774770266485927</v>
      </c>
    </row>
    <row r="18" spans="1:9">
      <c r="A18" s="2">
        <v>2015</v>
      </c>
      <c r="B18" s="62">
        <v>51.334208327950478</v>
      </c>
      <c r="C18" s="62">
        <f>[1]M2!G52</f>
        <v>29.552832757356775</v>
      </c>
      <c r="D18" s="2">
        <v>2.5083236339313246</v>
      </c>
      <c r="E18" s="56">
        <f>[1]M2!E52</f>
        <v>2.161466481315367</v>
      </c>
      <c r="F18" s="2">
        <v>16.524842024105897</v>
      </c>
      <c r="G18" s="58">
        <f>[1]M2!H52</f>
        <v>8.1977467683065282</v>
      </c>
    </row>
    <row r="19" spans="1:9">
      <c r="A19" s="2">
        <v>2016</v>
      </c>
      <c r="B19" s="62">
        <v>48.767497911552951</v>
      </c>
      <c r="C19" s="62">
        <f>[1]M2!G53</f>
        <v>25.321237825950348</v>
      </c>
      <c r="D19" s="2">
        <v>2.6588230519672043</v>
      </c>
      <c r="E19" s="56">
        <f>[1]M2!E53</f>
        <v>2.2263104757548282</v>
      </c>
      <c r="F19" s="2">
        <v>15.808490122360904</v>
      </c>
      <c r="G19" s="58">
        <f>[1]M2!H53</f>
        <v>6.8729177223176023</v>
      </c>
    </row>
    <row r="28" spans="1:9">
      <c r="I28" s="9" t="s">
        <v>113</v>
      </c>
    </row>
    <row r="54" spans="9:9">
      <c r="I54" s="9" t="s">
        <v>114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3:I54"/>
  <sheetViews>
    <sheetView zoomScale="60" zoomScaleNormal="60" workbookViewId="0">
      <selection activeCell="B5" sqref="B5"/>
    </sheetView>
  </sheetViews>
  <sheetFormatPr defaultRowHeight="12.75"/>
  <cols>
    <col min="1" max="16384" width="9.140625" style="2"/>
  </cols>
  <sheetData>
    <row r="3" spans="1:9">
      <c r="I3" s="9" t="s">
        <v>112</v>
      </c>
    </row>
    <row r="4" spans="1:9">
      <c r="A4" s="2" t="s">
        <v>28</v>
      </c>
      <c r="B4" s="2" t="s">
        <v>121</v>
      </c>
      <c r="C4" s="2" t="s">
        <v>116</v>
      </c>
      <c r="D4" s="2" t="s">
        <v>117</v>
      </c>
      <c r="E4" s="2" t="s">
        <v>118</v>
      </c>
      <c r="F4" s="2" t="s">
        <v>119</v>
      </c>
      <c r="G4" s="2" t="s">
        <v>120</v>
      </c>
    </row>
    <row r="5" spans="1:9">
      <c r="A5" s="2">
        <v>2002</v>
      </c>
      <c r="B5" s="62">
        <v>100</v>
      </c>
      <c r="C5" s="62">
        <f>[1]M2!G39</f>
        <v>100</v>
      </c>
      <c r="D5" s="2">
        <v>1.1759999999999999</v>
      </c>
      <c r="E5" s="56">
        <f>[1]M2!E39</f>
        <v>1.1759999999999999</v>
      </c>
      <c r="F5" s="2">
        <v>29.4</v>
      </c>
      <c r="G5" s="58">
        <f>[1]M2!H39</f>
        <v>29.4</v>
      </c>
    </row>
    <row r="6" spans="1:9">
      <c r="A6" s="2">
        <v>2003</v>
      </c>
      <c r="B6" s="62">
        <v>95</v>
      </c>
      <c r="C6" s="62">
        <f>[1]M2!G40</f>
        <v>98.024714629804166</v>
      </c>
      <c r="D6" s="2">
        <v>1.2465599999999999</v>
      </c>
      <c r="E6" s="56">
        <f>[1]M2!E40</f>
        <v>1.3053600000000001</v>
      </c>
      <c r="F6" s="2">
        <v>28.125509999999998</v>
      </c>
      <c r="G6" s="58">
        <f>[1]M2!H40</f>
        <v>30.389916103675777</v>
      </c>
    </row>
    <row r="7" spans="1:9">
      <c r="A7" s="2">
        <v>2004</v>
      </c>
      <c r="B7" s="62">
        <v>90.25</v>
      </c>
      <c r="C7" s="62">
        <f>[1]M2!G41</f>
        <v>89.36993402450517</v>
      </c>
      <c r="D7" s="2">
        <v>1.3213535999999999</v>
      </c>
      <c r="E7" s="56">
        <f>[1]M2!E41</f>
        <v>1.4489496000000002</v>
      </c>
      <c r="F7" s="2">
        <v>26.906269141499997</v>
      </c>
      <c r="G7" s="58">
        <f>[1]M2!H41</f>
        <v>29.216752116635483</v>
      </c>
    </row>
    <row r="8" spans="1:9">
      <c r="A8" s="2">
        <v>2005</v>
      </c>
      <c r="B8" s="62">
        <v>85.737499999999997</v>
      </c>
      <c r="C8" s="62">
        <f>[1]M2!G42</f>
        <v>71.868782071421094</v>
      </c>
      <c r="D8" s="2">
        <v>1.4006348159999999</v>
      </c>
      <c r="E8" s="56">
        <f>[1]M2!E42</f>
        <v>1.6083340560000003</v>
      </c>
      <c r="F8" s="2">
        <v>25.739882374215966</v>
      </c>
      <c r="G8" s="58">
        <f>[1]M2!H42</f>
        <v>24.775781812611672</v>
      </c>
    </row>
    <row r="9" spans="1:9">
      <c r="A9" s="2">
        <v>2006</v>
      </c>
      <c r="B9" s="62">
        <v>81.450625000000002</v>
      </c>
      <c r="C9" s="62">
        <f>[1]M2!G43</f>
        <v>67.63718714001466</v>
      </c>
      <c r="D9" s="2">
        <v>1.48467290496</v>
      </c>
      <c r="E9" s="56">
        <f>[1]M2!E43</f>
        <v>1.6565840776800005</v>
      </c>
      <c r="F9" s="2">
        <v>24.624058473293708</v>
      </c>
      <c r="G9" s="58">
        <f>[1]M2!H43</f>
        <v>22.81568176936366</v>
      </c>
    </row>
    <row r="10" spans="1:9">
      <c r="A10" s="2">
        <v>2007</v>
      </c>
      <c r="B10" s="62">
        <v>77.378093749999991</v>
      </c>
      <c r="C10" s="62">
        <f>[1]M2!G44</f>
        <v>63.405592208608226</v>
      </c>
      <c r="D10" s="2">
        <v>1.5737532792576001</v>
      </c>
      <c r="E10" s="56">
        <f>[1]M2!E44</f>
        <v>1.7062816000104006</v>
      </c>
      <c r="F10" s="2">
        <v>23.556605538476425</v>
      </c>
      <c r="G10" s="58">
        <f>[1]M2!H44</f>
        <v>20.928413422832428</v>
      </c>
    </row>
    <row r="11" spans="1:9">
      <c r="A11" s="2">
        <v>2008</v>
      </c>
      <c r="B11" s="62">
        <v>73.509189062499985</v>
      </c>
      <c r="C11" s="62">
        <f>[1]M2!G45</f>
        <v>59.173997277201792</v>
      </c>
      <c r="D11" s="2">
        <v>1.6681784760130562</v>
      </c>
      <c r="E11" s="56">
        <f>[1]M2!E45</f>
        <v>1.7574700480107126</v>
      </c>
      <c r="F11" s="2">
        <v>22.53542668838347</v>
      </c>
      <c r="G11" s="58">
        <f>[1]M2!H45</f>
        <v>19.111751066304151</v>
      </c>
    </row>
    <row r="12" spans="1:9">
      <c r="A12" s="2">
        <v>2009</v>
      </c>
      <c r="B12" s="62">
        <v>69.833729609374984</v>
      </c>
      <c r="C12" s="62">
        <f>[1]M2!G46</f>
        <v>54.942402345795358</v>
      </c>
      <c r="D12" s="2">
        <v>1.7682691845738396</v>
      </c>
      <c r="E12" s="56">
        <f>[1]M2!E46</f>
        <v>1.8101941494510341</v>
      </c>
      <c r="F12" s="2">
        <v>21.558515941442046</v>
      </c>
      <c r="G12" s="58">
        <f>[1]M2!H46</f>
        <v>17.363531032001884</v>
      </c>
    </row>
    <row r="13" spans="1:9">
      <c r="A13" s="2">
        <v>2010</v>
      </c>
      <c r="B13" s="62">
        <v>66.342043128906226</v>
      </c>
      <c r="C13" s="62">
        <f>[1]M2!G47</f>
        <v>50.710807414388938</v>
      </c>
      <c r="D13" s="2">
        <v>1.8743653356482701</v>
      </c>
      <c r="E13" s="56">
        <f>[1]M2!E47</f>
        <v>1.8644999739345651</v>
      </c>
      <c r="F13" s="2">
        <v>20.62395427538053</v>
      </c>
      <c r="G13" s="58">
        <f>[1]M2!H47</f>
        <v>15.681650052244224</v>
      </c>
    </row>
    <row r="14" spans="1:9">
      <c r="A14" s="2">
        <v>2011</v>
      </c>
      <c r="B14" s="62">
        <v>63.024940972460911</v>
      </c>
      <c r="C14" s="62">
        <f>[1]M2!G48</f>
        <v>46.479212482982504</v>
      </c>
      <c r="D14" s="2">
        <v>1.9868272557871665</v>
      </c>
      <c r="E14" s="56">
        <f>[1]M2!E48</f>
        <v>1.920434973152602</v>
      </c>
      <c r="F14" s="2">
        <v>19.729905857542782</v>
      </c>
      <c r="G14" s="58">
        <f>[1]M2!H48</f>
        <v>14.064063662396592</v>
      </c>
    </row>
    <row r="15" spans="1:9">
      <c r="A15" s="2">
        <v>2012</v>
      </c>
      <c r="B15" s="62">
        <v>59.873693923837862</v>
      </c>
      <c r="C15" s="62">
        <f>[1]M2!G49</f>
        <v>42.24761755157607</v>
      </c>
      <c r="D15" s="2">
        <v>2.1060368911343965</v>
      </c>
      <c r="E15" s="56">
        <f>[1]M2!E49</f>
        <v>1.9780480223471801</v>
      </c>
      <c r="F15" s="2">
        <v>18.874614438618298</v>
      </c>
      <c r="G15" s="58">
        <f>[1]M2!H49</f>
        <v>12.50878464457576</v>
      </c>
    </row>
    <row r="16" spans="1:9">
      <c r="A16" s="2">
        <v>2013</v>
      </c>
      <c r="B16" s="62">
        <v>56.880009227645964</v>
      </c>
      <c r="C16" s="62">
        <f>[1]M2!G50</f>
        <v>38.016022620169636</v>
      </c>
      <c r="D16" s="2">
        <v>2.2323991046024605</v>
      </c>
      <c r="E16" s="56">
        <f>[1]M2!E50</f>
        <v>2.0373894630175955</v>
      </c>
      <c r="F16" s="2">
        <v>18.056399902704193</v>
      </c>
      <c r="G16" s="58">
        <f>[1]M2!H50</f>
        <v>11.013881511093281</v>
      </c>
    </row>
    <row r="17" spans="1:9">
      <c r="A17" s="2">
        <v>2014</v>
      </c>
      <c r="B17" s="62">
        <v>54.036008766263663</v>
      </c>
      <c r="C17" s="62">
        <f>[1]M2!G51</f>
        <v>33.784427688763202</v>
      </c>
      <c r="D17" s="2">
        <v>2.3663430508786081</v>
      </c>
      <c r="E17" s="56">
        <f>[1]M2!E51</f>
        <v>2.0985111469081232</v>
      </c>
      <c r="F17" s="2">
        <v>17.273654966921967</v>
      </c>
      <c r="G17" s="58">
        <f>[1]M2!H51</f>
        <v>9.5774770266485927</v>
      </c>
    </row>
    <row r="18" spans="1:9">
      <c r="A18" s="2">
        <v>2015</v>
      </c>
      <c r="B18" s="62">
        <v>51.334208327950478</v>
      </c>
      <c r="C18" s="62">
        <f>[1]M2!G52</f>
        <v>29.552832757356775</v>
      </c>
      <c r="D18" s="2">
        <v>2.5083236339313246</v>
      </c>
      <c r="E18" s="56">
        <f>[1]M2!E52</f>
        <v>2.161466481315367</v>
      </c>
      <c r="F18" s="2">
        <v>16.524842024105897</v>
      </c>
      <c r="G18" s="58">
        <f>[1]M2!H52</f>
        <v>8.1977467683065282</v>
      </c>
    </row>
    <row r="19" spans="1:9">
      <c r="A19" s="2">
        <v>2016</v>
      </c>
      <c r="B19" s="62">
        <v>48.767497911552951</v>
      </c>
      <c r="C19" s="62">
        <f>[1]M2!G53</f>
        <v>25.321237825950348</v>
      </c>
      <c r="D19" s="2">
        <v>2.6588230519672043</v>
      </c>
      <c r="E19" s="56">
        <f>[1]M2!E53</f>
        <v>2.2263104757548282</v>
      </c>
      <c r="F19" s="2">
        <v>15.808490122360904</v>
      </c>
      <c r="G19" s="58">
        <f>[1]M2!H53</f>
        <v>6.8729177223176023</v>
      </c>
    </row>
    <row r="28" spans="1:9">
      <c r="I28" s="9" t="s">
        <v>113</v>
      </c>
    </row>
    <row r="54" spans="9:9">
      <c r="I54" s="9" t="s">
        <v>114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3:I54"/>
  <sheetViews>
    <sheetView zoomScale="60" zoomScaleNormal="60" workbookViewId="0">
      <selection activeCell="B49" sqref="B49"/>
    </sheetView>
  </sheetViews>
  <sheetFormatPr defaultRowHeight="12.75"/>
  <cols>
    <col min="1" max="16384" width="9.140625" style="2"/>
  </cols>
  <sheetData>
    <row r="3" spans="1:9">
      <c r="I3" s="9" t="s">
        <v>112</v>
      </c>
    </row>
    <row r="4" spans="1:9">
      <c r="A4" s="2" t="s">
        <v>28</v>
      </c>
      <c r="B4" s="2" t="s">
        <v>115</v>
      </c>
      <c r="C4" s="2" t="s">
        <v>116</v>
      </c>
      <c r="D4" s="2" t="s">
        <v>117</v>
      </c>
      <c r="E4" s="2" t="s">
        <v>118</v>
      </c>
      <c r="F4" s="2" t="s">
        <v>119</v>
      </c>
      <c r="G4" s="2" t="s">
        <v>120</v>
      </c>
    </row>
    <row r="5" spans="1:9">
      <c r="A5" s="2">
        <v>2002</v>
      </c>
      <c r="B5" s="62">
        <v>100</v>
      </c>
      <c r="C5" s="62">
        <f>[1]M2!G39</f>
        <v>100</v>
      </c>
      <c r="D5" s="2">
        <v>1.1759999999999999</v>
      </c>
      <c r="E5" s="56">
        <f>[1]M2!E39</f>
        <v>1.1759999999999999</v>
      </c>
      <c r="F5" s="2">
        <v>29.4</v>
      </c>
      <c r="G5" s="58">
        <f>[1]M2!H39</f>
        <v>29.4</v>
      </c>
    </row>
    <row r="6" spans="1:9">
      <c r="A6" s="2">
        <v>2003</v>
      </c>
      <c r="B6" s="62">
        <v>95</v>
      </c>
      <c r="C6" s="62">
        <f>[1]M2!G40</f>
        <v>98.024714629804166</v>
      </c>
      <c r="D6" s="2">
        <v>1.2465599999999999</v>
      </c>
      <c r="E6" s="56">
        <f>[1]M2!E40</f>
        <v>1.3053600000000001</v>
      </c>
      <c r="F6" s="2">
        <v>28.125509999999998</v>
      </c>
      <c r="G6" s="58">
        <f>[1]M2!H40</f>
        <v>30.389916103675777</v>
      </c>
    </row>
    <row r="7" spans="1:9">
      <c r="A7" s="2">
        <v>2004</v>
      </c>
      <c r="B7" s="62">
        <v>90.25</v>
      </c>
      <c r="C7" s="62">
        <f>[1]M2!G41</f>
        <v>89.36993402450517</v>
      </c>
      <c r="D7" s="2">
        <v>1.3213535999999999</v>
      </c>
      <c r="E7" s="56">
        <f>[1]M2!E41</f>
        <v>1.4489496000000002</v>
      </c>
      <c r="F7" s="2">
        <v>26.906269141499997</v>
      </c>
      <c r="G7" s="58">
        <f>[1]M2!H41</f>
        <v>29.216752116635483</v>
      </c>
    </row>
    <row r="8" spans="1:9">
      <c r="A8" s="2">
        <v>2005</v>
      </c>
      <c r="B8" s="62">
        <v>85.737499999999997</v>
      </c>
      <c r="C8" s="62">
        <f>[1]M2!G42</f>
        <v>71.868782071421094</v>
      </c>
      <c r="D8" s="2">
        <v>1.4006348159999999</v>
      </c>
      <c r="E8" s="56">
        <f>[1]M2!E42</f>
        <v>1.6083340560000003</v>
      </c>
      <c r="F8" s="2">
        <v>25.739882374215966</v>
      </c>
      <c r="G8" s="58">
        <f>[1]M2!H42</f>
        <v>24.775781812611672</v>
      </c>
    </row>
    <row r="9" spans="1:9">
      <c r="A9" s="2">
        <v>2006</v>
      </c>
      <c r="B9" s="62">
        <v>81.450625000000002</v>
      </c>
      <c r="C9" s="62">
        <f>[1]M2!G43</f>
        <v>67.63718714001466</v>
      </c>
      <c r="D9" s="2">
        <v>1.48467290496</v>
      </c>
      <c r="E9" s="56">
        <f>[1]M2!E43</f>
        <v>1.6565840776800005</v>
      </c>
      <c r="F9" s="2">
        <v>24.624058473293708</v>
      </c>
      <c r="G9" s="58">
        <f>[1]M2!H43</f>
        <v>22.81568176936366</v>
      </c>
    </row>
    <row r="10" spans="1:9">
      <c r="A10" s="2">
        <v>2007</v>
      </c>
      <c r="B10" s="62">
        <v>77.378093749999991</v>
      </c>
      <c r="C10" s="62">
        <f>[1]M2!G44</f>
        <v>63.405592208608226</v>
      </c>
      <c r="D10" s="2">
        <v>1.5737532792576001</v>
      </c>
      <c r="E10" s="56">
        <f>[1]M2!E44</f>
        <v>1.7062816000104006</v>
      </c>
      <c r="F10" s="2">
        <v>23.556605538476425</v>
      </c>
      <c r="G10" s="58">
        <f>[1]M2!H44</f>
        <v>20.928413422832428</v>
      </c>
    </row>
    <row r="11" spans="1:9">
      <c r="A11" s="2">
        <v>2008</v>
      </c>
      <c r="B11" s="62">
        <v>73.509189062499985</v>
      </c>
      <c r="C11" s="62">
        <f>[1]M2!G45</f>
        <v>59.173997277201792</v>
      </c>
      <c r="D11" s="2">
        <v>1.6681784760130562</v>
      </c>
      <c r="E11" s="56">
        <f>[1]M2!E45</f>
        <v>1.7574700480107126</v>
      </c>
      <c r="F11" s="2">
        <v>22.53542668838347</v>
      </c>
      <c r="G11" s="58">
        <f>[1]M2!H45</f>
        <v>19.111751066304151</v>
      </c>
    </row>
    <row r="12" spans="1:9">
      <c r="A12" s="2">
        <v>2009</v>
      </c>
      <c r="B12" s="62">
        <v>69.833729609374984</v>
      </c>
      <c r="C12" s="62">
        <f>[1]M2!G46</f>
        <v>54.942402345795358</v>
      </c>
      <c r="D12" s="2">
        <v>1.7682691845738396</v>
      </c>
      <c r="E12" s="56">
        <f>[1]M2!E46</f>
        <v>1.8101941494510341</v>
      </c>
      <c r="F12" s="2">
        <v>21.558515941442046</v>
      </c>
      <c r="G12" s="58">
        <f>[1]M2!H46</f>
        <v>17.363531032001884</v>
      </c>
    </row>
    <row r="13" spans="1:9">
      <c r="A13" s="2">
        <v>2010</v>
      </c>
      <c r="B13" s="62">
        <v>66.342043128906226</v>
      </c>
      <c r="C13" s="62">
        <f>[1]M2!G47</f>
        <v>50.710807414388938</v>
      </c>
      <c r="D13" s="2">
        <v>1.8743653356482701</v>
      </c>
      <c r="E13" s="56">
        <f>[1]M2!E47</f>
        <v>1.8644999739345651</v>
      </c>
      <c r="F13" s="2">
        <v>20.62395427538053</v>
      </c>
      <c r="G13" s="58">
        <f>[1]M2!H47</f>
        <v>15.681650052244224</v>
      </c>
    </row>
    <row r="14" spans="1:9">
      <c r="A14" s="2">
        <v>2011</v>
      </c>
      <c r="B14" s="62">
        <v>63.024940972460911</v>
      </c>
      <c r="C14" s="62">
        <f>[1]M2!G48</f>
        <v>46.479212482982504</v>
      </c>
      <c r="D14" s="2">
        <v>1.9868272557871665</v>
      </c>
      <c r="E14" s="56">
        <f>[1]M2!E48</f>
        <v>1.920434973152602</v>
      </c>
      <c r="F14" s="2">
        <v>19.729905857542782</v>
      </c>
      <c r="G14" s="58">
        <f>[1]M2!H48</f>
        <v>14.064063662396592</v>
      </c>
    </row>
    <row r="15" spans="1:9">
      <c r="A15" s="2">
        <v>2012</v>
      </c>
      <c r="B15" s="62">
        <v>59.873693923837862</v>
      </c>
      <c r="C15" s="62">
        <f>[1]M2!G49</f>
        <v>42.24761755157607</v>
      </c>
      <c r="D15" s="2">
        <v>2.1060368911343965</v>
      </c>
      <c r="E15" s="56">
        <f>[1]M2!E49</f>
        <v>1.9780480223471801</v>
      </c>
      <c r="F15" s="2">
        <v>18.874614438618298</v>
      </c>
      <c r="G15" s="58">
        <f>[1]M2!H49</f>
        <v>12.50878464457576</v>
      </c>
    </row>
    <row r="16" spans="1:9">
      <c r="A16" s="2">
        <v>2013</v>
      </c>
      <c r="B16" s="62">
        <v>56.880009227645964</v>
      </c>
      <c r="C16" s="62">
        <f>[1]M2!G50</f>
        <v>38.016022620169636</v>
      </c>
      <c r="D16" s="2">
        <v>2.2323991046024605</v>
      </c>
      <c r="E16" s="56">
        <f>[1]M2!E50</f>
        <v>2.0373894630175955</v>
      </c>
      <c r="F16" s="2">
        <v>18.056399902704193</v>
      </c>
      <c r="G16" s="58">
        <f>[1]M2!H50</f>
        <v>11.013881511093281</v>
      </c>
    </row>
    <row r="17" spans="1:9">
      <c r="A17" s="2">
        <v>2014</v>
      </c>
      <c r="B17" s="62">
        <v>54.036008766263663</v>
      </c>
      <c r="C17" s="62">
        <f>[1]M2!G51</f>
        <v>33.784427688763202</v>
      </c>
      <c r="D17" s="2">
        <v>2.3663430508786081</v>
      </c>
      <c r="E17" s="56">
        <f>[1]M2!E51</f>
        <v>2.0985111469081232</v>
      </c>
      <c r="F17" s="2">
        <v>17.273654966921967</v>
      </c>
      <c r="G17" s="58">
        <f>[1]M2!H51</f>
        <v>9.5774770266485927</v>
      </c>
    </row>
    <row r="18" spans="1:9">
      <c r="A18" s="2">
        <v>2015</v>
      </c>
      <c r="B18" s="62">
        <v>51.334208327950478</v>
      </c>
      <c r="C18" s="62">
        <f>[1]M2!G52</f>
        <v>29.552832757356775</v>
      </c>
      <c r="D18" s="2">
        <v>2.5083236339313246</v>
      </c>
      <c r="E18" s="56">
        <f>[1]M2!E52</f>
        <v>2.161466481315367</v>
      </c>
      <c r="F18" s="2">
        <v>16.524842024105897</v>
      </c>
      <c r="G18" s="58">
        <f>[1]M2!H52</f>
        <v>8.1977467683065282</v>
      </c>
    </row>
    <row r="19" spans="1:9">
      <c r="A19" s="2">
        <v>2016</v>
      </c>
      <c r="B19" s="62">
        <v>48.767497911552951</v>
      </c>
      <c r="C19" s="62">
        <f>[1]M2!G53</f>
        <v>25.321237825950348</v>
      </c>
      <c r="D19" s="2">
        <v>2.6588230519672043</v>
      </c>
      <c r="E19" s="56">
        <f>[1]M2!E53</f>
        <v>2.2263104757548282</v>
      </c>
      <c r="F19" s="2">
        <v>15.808490122360904</v>
      </c>
      <c r="G19" s="58">
        <f>[1]M2!H53</f>
        <v>6.8729177223176023</v>
      </c>
    </row>
    <row r="28" spans="1:9">
      <c r="I28" s="9" t="s">
        <v>113</v>
      </c>
    </row>
    <row r="54" spans="9:9">
      <c r="I54" s="9" t="s">
        <v>114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Figures 12.15a, b</vt:lpstr>
      <vt:lpstr>Figures 12.16a, b</vt:lpstr>
      <vt:lpstr>Figure 12.17</vt:lpstr>
      <vt:lpstr>Figures 12.18a,b</vt:lpstr>
      <vt:lpstr>Figure 12.19</vt:lpstr>
      <vt:lpstr>Figure 12.20</vt:lpstr>
      <vt:lpstr>Figure 12.21</vt:lpstr>
      <vt:lpstr>Figure 12.22</vt:lpstr>
      <vt:lpstr>Figure 12.23</vt:lpstr>
      <vt:lpstr>Figure 12.24</vt:lpstr>
      <vt:lpstr>Figure 12.25</vt:lpstr>
      <vt:lpstr>'Figure 12.19'!Print_Area</vt:lpstr>
      <vt:lpstr>'Figure 12.20'!Print_Area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2008-02-03T15:38:20Z</dcterms:created>
  <dcterms:modified xsi:type="dcterms:W3CDTF">2008-09-14T14:47:28Z</dcterms:modified>
</cp:coreProperties>
</file>